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drawingml.chart+xml" PartName="/xl/charts/chart3.xml"/>
  <Override ContentType="application/vnd.openxmlformats-officedocument.drawingml.chart+xml" PartName="/xl/charts/chart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定数計算シート" sheetId="1" r:id="rId4"/>
    <sheet state="visible" name="定数計算シート_励磁インダクタンスとQの関係グラフ" sheetId="2" r:id="rId5"/>
    <sheet state="visible" name="定数計算シート_出力電圧計算" sheetId="3" r:id="rId6"/>
  </sheets>
  <definedNames/>
  <calcPr/>
</workbook>
</file>

<file path=xl/sharedStrings.xml><?xml version="1.0" encoding="utf-8"?>
<sst xmlns="http://schemas.openxmlformats.org/spreadsheetml/2006/main" count="136" uniqueCount="81">
  <si>
    <t>〇仕様(すべて自分で記入する)</t>
  </si>
  <si>
    <t>項目</t>
  </si>
  <si>
    <t>min</t>
  </si>
  <si>
    <t>typ</t>
  </si>
  <si>
    <t>max</t>
  </si>
  <si>
    <t>単位</t>
  </si>
  <si>
    <t>入力電圧範囲</t>
  </si>
  <si>
    <t>-</t>
  </si>
  <si>
    <t>V</t>
  </si>
  <si>
    <t>出力電圧</t>
  </si>
  <si>
    <t>出力電流</t>
  </si>
  <si>
    <t>A</t>
  </si>
  <si>
    <t>共振周波数</t>
  </si>
  <si>
    <t>kHz</t>
  </si>
  <si>
    <t>〇トランスの巻き線比の計算</t>
  </si>
  <si>
    <t>N_計算値</t>
  </si>
  <si>
    <t>←勝手に計算される。</t>
  </si>
  <si>
    <t>N_決定値</t>
  </si>
  <si>
    <t>←N_計算値から自分で決定する。</t>
  </si>
  <si>
    <t>〇ゲインGのピーク値の計算</t>
  </si>
  <si>
    <t>Gp_計算値</t>
  </si>
  <si>
    <t>Gp_決定値</t>
  </si>
  <si>
    <t>←Gp_計算値から自分で決定する。20%のマージンを乗っけておく。</t>
  </si>
  <si>
    <t>〇Qの下限値の計算</t>
  </si>
  <si>
    <t>1/S</t>
  </si>
  <si>
    <t>S</t>
  </si>
  <si>
    <t>K</t>
  </si>
  <si>
    <t>F</t>
  </si>
  <si>
    <t>B</t>
  </si>
  <si>
    <t>Qmin</t>
  </si>
  <si>
    <t>←小数点第2位を切り上げしている。</t>
  </si>
  <si>
    <t>〇出力抵抗値を計算</t>
  </si>
  <si>
    <t>RL</t>
  </si>
  <si>
    <t>Ω</t>
  </si>
  <si>
    <t>RL'</t>
  </si>
  <si>
    <t>〇励磁インダクタンスと共振コンデンサの関係</t>
  </si>
  <si>
    <t>〇励磁インダクタンスとQ値の関係</t>
  </si>
  <si>
    <t>〇励磁インダクタンスと共振コンデンサ容量値を決める</t>
  </si>
  <si>
    <t>Lr/Lp</t>
  </si>
  <si>
    <t>Lp</t>
  </si>
  <si>
    <t>μH</t>
  </si>
  <si>
    <t>←表「励磁インダクタンスとQ値の関係」を見てLpを決める。自分で入力する。</t>
  </si>
  <si>
    <t>Cr_計算値</t>
  </si>
  <si>
    <t>μF</t>
  </si>
  <si>
    <t>Cr_決定値</t>
  </si>
  <si>
    <t>←Cr_計算値から自分で入力する。E28系列で最も近いやつにしている。</t>
  </si>
  <si>
    <t>〇勝手に計算されるものを計算</t>
  </si>
  <si>
    <t>Lr</t>
  </si>
  <si>
    <t>Ls</t>
  </si>
  <si>
    <t>fr</t>
  </si>
  <si>
    <t>Q</t>
  </si>
  <si>
    <t>f1</t>
  </si>
  <si>
    <t>〇出力電圧と動作周波数の関係</t>
  </si>
  <si>
    <t>Vout</t>
  </si>
  <si>
    <t>Io</t>
  </si>
  <si>
    <t>N</t>
  </si>
  <si>
    <t>1/S=Lr/Lm</t>
  </si>
  <si>
    <t>S=Lm/Lr</t>
  </si>
  <si>
    <t>Lp(μH)</t>
  </si>
  <si>
    <t>Cr(μF)_Lr/Lp=0.16</t>
  </si>
  <si>
    <t>Cr(μF)_Lr/Lp=0.2</t>
  </si>
  <si>
    <t>Cr(μF)_Lr/Lp=0.24</t>
  </si>
  <si>
    <t>Cr(μF)_Lr/Lp=0.28</t>
  </si>
  <si>
    <t>Cr(μF)_Lr/Lp=0.32</t>
  </si>
  <si>
    <t>Q_Lr/Lp=0.16</t>
  </si>
  <si>
    <t>Q_Lr/Lp=0.2</t>
  </si>
  <si>
    <t>Q_Lr/Lp=0.24</t>
  </si>
  <si>
    <t>Q_Lr/Lp=0.28</t>
  </si>
  <si>
    <t>Q_Lr/Lp=0.32</t>
  </si>
  <si>
    <t>Qmin_Lr/Lp=0.16</t>
  </si>
  <si>
    <t>Qmin_Lr/Lp=0.2</t>
  </si>
  <si>
    <t>Qmin_Lr/Lp=0.24</t>
  </si>
  <si>
    <t>Qmin_Lr/Lp=0.28</t>
  </si>
  <si>
    <t>Qmin_Lr/Lp=0.32</t>
  </si>
  <si>
    <t>Vin</t>
  </si>
  <si>
    <t>Iout</t>
  </si>
  <si>
    <t>Cr</t>
  </si>
  <si>
    <t>f[kHz]</t>
  </si>
  <si>
    <t>Vout(Vin_min)</t>
  </si>
  <si>
    <t>Vout(Vin_max)</t>
  </si>
  <si>
    <t>Vout_狙い値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</si>
</sst>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">
    <font>
      <sz val="10.0"/>
      <color rgb="FF000000"/>
      <name val="Arial"/>
    </font>
    <font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00FF00"/>
        <bgColor rgb="FF00FF00"/>
      </patternFill>
    </fill>
    <fill>
      <patternFill patternType="solid">
        <fgColor rgb="FFB7B7B7"/>
        <bgColor rgb="FFB7B7B7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7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2" fontId="1" numFmtId="0" xfId="0" applyAlignment="1" applyBorder="1" applyFill="1" applyFont="1">
      <alignment readingOrder="0"/>
    </xf>
    <xf borderId="1" fillId="0" fontId="1" numFmtId="0" xfId="0" applyAlignment="1" applyBorder="1" applyFont="1">
      <alignment readingOrder="0"/>
    </xf>
    <xf borderId="1" fillId="3" fontId="1" numFmtId="0" xfId="0" applyAlignment="1" applyBorder="1" applyFill="1" applyFont="1">
      <alignment readingOrder="0"/>
    </xf>
    <xf borderId="1" fillId="0" fontId="1" numFmtId="0" xfId="0" applyBorder="1" applyFont="1"/>
    <xf borderId="0" fillId="0" fontId="1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励磁インダクタンスと共振コンデンサの関係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'定数計算シート_励磁インダクタンスとQの関係グラフ'!$C$10</c:f>
            </c:strRef>
          </c:tx>
          <c:marker>
            <c:symbol val="none"/>
          </c:marker>
          <c:cat>
            <c:strRef>
              <c:f>'定数計算シート_励磁インダクタンスとQの関係グラフ'!$B$11:$B$46</c:f>
            </c:strRef>
          </c:cat>
          <c:val>
            <c:numRef>
              <c:f>'定数計算シート_励磁インダクタンスとQの関係グラフ'!$C$11:$C$46</c:f>
              <c:numCache/>
            </c:numRef>
          </c:val>
          <c:smooth val="0"/>
        </c:ser>
        <c:ser>
          <c:idx val="1"/>
          <c:order val="1"/>
          <c:tx>
            <c:strRef>
              <c:f>'定数計算シート_励磁インダクタンスとQの関係グラフ'!$D$10</c:f>
            </c:strRef>
          </c:tx>
          <c:marker>
            <c:symbol val="none"/>
          </c:marker>
          <c:cat>
            <c:strRef>
              <c:f>'定数計算シート_励磁インダクタンスとQの関係グラフ'!$B$11:$B$46</c:f>
            </c:strRef>
          </c:cat>
          <c:val>
            <c:numRef>
              <c:f>'定数計算シート_励磁インダクタンスとQの関係グラフ'!$D$11:$D$46</c:f>
              <c:numCache/>
            </c:numRef>
          </c:val>
          <c:smooth val="0"/>
        </c:ser>
        <c:ser>
          <c:idx val="2"/>
          <c:order val="2"/>
          <c:tx>
            <c:strRef>
              <c:f>'定数計算シート_励磁インダクタンスとQの関係グラフ'!$E$10</c:f>
            </c:strRef>
          </c:tx>
          <c:marker>
            <c:symbol val="none"/>
          </c:marker>
          <c:cat>
            <c:strRef>
              <c:f>'定数計算シート_励磁インダクタンスとQの関係グラフ'!$B$11:$B$46</c:f>
            </c:strRef>
          </c:cat>
          <c:val>
            <c:numRef>
              <c:f>'定数計算シート_励磁インダクタンスとQの関係グラフ'!$E$11:$E$46</c:f>
              <c:numCache/>
            </c:numRef>
          </c:val>
          <c:smooth val="0"/>
        </c:ser>
        <c:ser>
          <c:idx val="3"/>
          <c:order val="3"/>
          <c:tx>
            <c:strRef>
              <c:f>'定数計算シート_励磁インダクタンスとQの関係グラフ'!$F$10</c:f>
            </c:strRef>
          </c:tx>
          <c:marker>
            <c:symbol val="none"/>
          </c:marker>
          <c:cat>
            <c:strRef>
              <c:f>'定数計算シート_励磁インダクタンスとQの関係グラフ'!$B$11:$B$46</c:f>
            </c:strRef>
          </c:cat>
          <c:val>
            <c:numRef>
              <c:f>'定数計算シート_励磁インダクタンスとQの関係グラフ'!$F$11:$F$46</c:f>
              <c:numCache/>
            </c:numRef>
          </c:val>
          <c:smooth val="0"/>
        </c:ser>
        <c:ser>
          <c:idx val="4"/>
          <c:order val="4"/>
          <c:tx>
            <c:strRef>
              <c:f>'定数計算シート_励磁インダクタンスとQの関係グラフ'!$G$10</c:f>
            </c:strRef>
          </c:tx>
          <c:marker>
            <c:symbol val="none"/>
          </c:marker>
          <c:cat>
            <c:strRef>
              <c:f>'定数計算シート_励磁インダクタンスとQの関係グラフ'!$B$11:$B$46</c:f>
            </c:strRef>
          </c:cat>
          <c:val>
            <c:numRef>
              <c:f>'定数計算シート_励磁インダクタンスとQの関係グラフ'!$G$11:$G$46</c:f>
              <c:numCache/>
            </c:numRef>
          </c:val>
          <c:smooth val="0"/>
        </c:ser>
        <c:axId val="368024397"/>
        <c:axId val="94096941"/>
      </c:lineChart>
      <c:catAx>
        <c:axId val="36802439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励磁インダクタンス[μH]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94096941"/>
      </c:catAx>
      <c:valAx>
        <c:axId val="94096941"/>
        <c:scaling>
          <c:orientation val="minMax"/>
          <c:max val="0.12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共振コンデンサ[μF]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68024397"/>
        <c:majorUnit val="0.01"/>
        <c:minorUnit val="0.00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励磁インダクタンスとQ値の関係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'定数計算シート_励磁インダクタンスとQの関係グラフ'!$J$10</c:f>
            </c:strRef>
          </c:tx>
          <c:marker>
            <c:symbol val="none"/>
          </c:marker>
          <c:cat>
            <c:strRef>
              <c:f>'定数計算シート_励磁インダクタンスとQの関係グラフ'!$I$11:$I$46</c:f>
            </c:strRef>
          </c:cat>
          <c:val>
            <c:numRef>
              <c:f>'定数計算シート_励磁インダクタンスとQの関係グラフ'!$J$11:$J$46</c:f>
              <c:numCache/>
            </c:numRef>
          </c:val>
          <c:smooth val="0"/>
        </c:ser>
        <c:ser>
          <c:idx val="1"/>
          <c:order val="1"/>
          <c:tx>
            <c:strRef>
              <c:f>'定数計算シート_励磁インダクタンスとQの関係グラフ'!$K$10</c:f>
            </c:strRef>
          </c:tx>
          <c:marker>
            <c:symbol val="none"/>
          </c:marker>
          <c:cat>
            <c:strRef>
              <c:f>'定数計算シート_励磁インダクタンスとQの関係グラフ'!$I$11:$I$46</c:f>
            </c:strRef>
          </c:cat>
          <c:val>
            <c:numRef>
              <c:f>'定数計算シート_励磁インダクタンスとQの関係グラフ'!$K$11:$K$46</c:f>
              <c:numCache/>
            </c:numRef>
          </c:val>
          <c:smooth val="0"/>
        </c:ser>
        <c:ser>
          <c:idx val="2"/>
          <c:order val="2"/>
          <c:tx>
            <c:strRef>
              <c:f>'定数計算シート_励磁インダクタンスとQの関係グラフ'!$L$10</c:f>
            </c:strRef>
          </c:tx>
          <c:marker>
            <c:symbol val="none"/>
          </c:marker>
          <c:cat>
            <c:strRef>
              <c:f>'定数計算シート_励磁インダクタンスとQの関係グラフ'!$I$11:$I$46</c:f>
            </c:strRef>
          </c:cat>
          <c:val>
            <c:numRef>
              <c:f>'定数計算シート_励磁インダクタンスとQの関係グラフ'!$L$11:$L$46</c:f>
              <c:numCache/>
            </c:numRef>
          </c:val>
          <c:smooth val="0"/>
        </c:ser>
        <c:ser>
          <c:idx val="3"/>
          <c:order val="3"/>
          <c:tx>
            <c:strRef>
              <c:f>'定数計算シート_励磁インダクタンスとQの関係グラフ'!$M$10</c:f>
            </c:strRef>
          </c:tx>
          <c:marker>
            <c:symbol val="none"/>
          </c:marker>
          <c:cat>
            <c:strRef>
              <c:f>'定数計算シート_励磁インダクタンスとQの関係グラフ'!$I$11:$I$46</c:f>
            </c:strRef>
          </c:cat>
          <c:val>
            <c:numRef>
              <c:f>'定数計算シート_励磁インダクタンスとQの関係グラフ'!$M$11:$M$46</c:f>
              <c:numCache/>
            </c:numRef>
          </c:val>
          <c:smooth val="0"/>
        </c:ser>
        <c:ser>
          <c:idx val="4"/>
          <c:order val="4"/>
          <c:tx>
            <c:strRef>
              <c:f>'定数計算シート_励磁インダクタンスとQの関係グラフ'!$N$10</c:f>
            </c:strRef>
          </c:tx>
          <c:marker>
            <c:symbol val="none"/>
          </c:marker>
          <c:cat>
            <c:strRef>
              <c:f>'定数計算シート_励磁インダクタンスとQの関係グラフ'!$I$11:$I$46</c:f>
            </c:strRef>
          </c:cat>
          <c:val>
            <c:numRef>
              <c:f>'定数計算シート_励磁インダクタンスとQの関係グラフ'!$N$11:$N$46</c:f>
              <c:numCache/>
            </c:numRef>
          </c:val>
          <c:smooth val="0"/>
        </c:ser>
        <c:ser>
          <c:idx val="5"/>
          <c:order val="5"/>
          <c:tx>
            <c:strRef>
              <c:f>'定数計算シート_励磁インダクタンスとQの関係グラフ'!$O$10</c:f>
            </c:strRef>
          </c:tx>
          <c:spPr>
            <a:ln cmpd="sng" w="19050">
              <a:solidFill>
                <a:schemeClr val="accent6"/>
              </a:solidFill>
              <a:prstDash val="sysDot"/>
            </a:ln>
          </c:spPr>
          <c:marker>
            <c:symbol val="none"/>
          </c:marker>
          <c:cat>
            <c:strRef>
              <c:f>'定数計算シート_励磁インダクタンスとQの関係グラフ'!$I$11:$I$46</c:f>
            </c:strRef>
          </c:cat>
          <c:val>
            <c:numRef>
              <c:f>'定数計算シート_励磁インダクタンスとQの関係グラフ'!$O$11:$O$46</c:f>
              <c:numCache/>
            </c:numRef>
          </c:val>
          <c:smooth val="0"/>
        </c:ser>
        <c:ser>
          <c:idx val="6"/>
          <c:order val="6"/>
          <c:tx>
            <c:strRef>
              <c:f>'定数計算シート_励磁インダクタンスとQの関係グラフ'!$P$10</c:f>
            </c:strRef>
          </c:tx>
          <c:spPr>
            <a:ln cmpd="sng" w="19050">
              <a:solidFill>
                <a:schemeClr val="accent1">
                  <a:lumOff val="3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'定数計算シート_励磁インダクタンスとQの関係グラフ'!$I$11:$I$46</c:f>
            </c:strRef>
          </c:cat>
          <c:val>
            <c:numRef>
              <c:f>'定数計算シート_励磁インダクタンスとQの関係グラフ'!$P$11:$P$46</c:f>
              <c:numCache/>
            </c:numRef>
          </c:val>
          <c:smooth val="0"/>
        </c:ser>
        <c:ser>
          <c:idx val="7"/>
          <c:order val="7"/>
          <c:tx>
            <c:strRef>
              <c:f>'定数計算シート_励磁インダクタンスとQの関係グラフ'!$Q$10</c:f>
            </c:strRef>
          </c:tx>
          <c:spPr>
            <a:ln cmpd="sng" w="19050">
              <a:solidFill>
                <a:schemeClr val="accent2">
                  <a:lumOff val="3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'定数計算シート_励磁インダクタンスとQの関係グラフ'!$I$11:$I$46</c:f>
            </c:strRef>
          </c:cat>
          <c:val>
            <c:numRef>
              <c:f>'定数計算シート_励磁インダクタンスとQの関係グラフ'!$Q$11:$Q$46</c:f>
              <c:numCache/>
            </c:numRef>
          </c:val>
          <c:smooth val="0"/>
        </c:ser>
        <c:ser>
          <c:idx val="8"/>
          <c:order val="8"/>
          <c:tx>
            <c:strRef>
              <c:f>'定数計算シート_励磁インダクタンスとQの関係グラフ'!$R$10</c:f>
            </c:strRef>
          </c:tx>
          <c:spPr>
            <a:ln cmpd="sng" w="19050">
              <a:solidFill>
                <a:schemeClr val="accent3">
                  <a:lumOff val="3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'定数計算シート_励磁インダクタンスとQの関係グラフ'!$I$11:$I$46</c:f>
            </c:strRef>
          </c:cat>
          <c:val>
            <c:numRef>
              <c:f>'定数計算シート_励磁インダクタンスとQの関係グラフ'!$R$11:$R$46</c:f>
              <c:numCache/>
            </c:numRef>
          </c:val>
          <c:smooth val="0"/>
        </c:ser>
        <c:ser>
          <c:idx val="9"/>
          <c:order val="9"/>
          <c:tx>
            <c:strRef>
              <c:f>'定数計算シート_励磁インダクタンスとQの関係グラフ'!$S$10</c:f>
            </c:strRef>
          </c:tx>
          <c:spPr>
            <a:ln cmpd="sng" w="19050">
              <a:solidFill>
                <a:schemeClr val="accent4">
                  <a:lumOff val="3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'定数計算シート_励磁インダクタンスとQの関係グラフ'!$I$11:$I$46</c:f>
            </c:strRef>
          </c:cat>
          <c:val>
            <c:numRef>
              <c:f>'定数計算シート_励磁インダクタンスとQの関係グラフ'!$S$11:$S$46</c:f>
              <c:numCache/>
            </c:numRef>
          </c:val>
          <c:smooth val="0"/>
        </c:ser>
        <c:axId val="374298104"/>
        <c:axId val="1861148232"/>
      </c:lineChart>
      <c:catAx>
        <c:axId val="37429810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励磁インダクタンス[μH]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861148232"/>
      </c:catAx>
      <c:valAx>
        <c:axId val="1861148232"/>
        <c:scaling>
          <c:orientation val="minMax"/>
          <c:max val="10.0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Q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374298104"/>
        <c:majorUnit val="1.0"/>
        <c:minorUnit val="0.1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0">
                <a:solidFill>
                  <a:srgbClr val="757575"/>
                </a:solidFill>
                <a:latin typeface="+mn-lt"/>
              </a:defRPr>
            </a:pPr>
            <a:r>
              <a:rPr b="0">
                <a:solidFill>
                  <a:srgbClr val="757575"/>
                </a:solidFill>
                <a:latin typeface="+mn-lt"/>
              </a:rPr>
              <a:t> 出力電圧と動作周波数の関係</a:t>
            </a:r>
          </a:p>
        </c:rich>
      </c:tx>
      <c:overlay val="0"/>
    </c:title>
    <c:plotArea>
      <c:layout/>
      <c:lineChart>
        <c:ser>
          <c:idx val="0"/>
          <c:order val="0"/>
          <c:tx>
            <c:strRef>
              <c:f>'定数計算シート_出力電圧計算'!$D$20</c:f>
            </c:strRef>
          </c:tx>
          <c:marker>
            <c:symbol val="none"/>
          </c:marker>
          <c:cat>
            <c:strRef>
              <c:f>'定数計算シート_出力電圧計算'!$B$21:$B$221</c:f>
            </c:strRef>
          </c:cat>
          <c:val>
            <c:numRef>
              <c:f>'定数計算シート_出力電圧計算'!$D$21:$D$221</c:f>
              <c:numCache/>
            </c:numRef>
          </c:val>
          <c:smooth val="0"/>
        </c:ser>
        <c:ser>
          <c:idx val="1"/>
          <c:order val="1"/>
          <c:tx>
            <c:strRef>
              <c:f>'定数計算シート_出力電圧計算'!$E$20</c:f>
            </c:strRef>
          </c:tx>
          <c:marker>
            <c:symbol val="none"/>
          </c:marker>
          <c:cat>
            <c:strRef>
              <c:f>'定数計算シート_出力電圧計算'!$B$21:$B$221</c:f>
            </c:strRef>
          </c:cat>
          <c:val>
            <c:numRef>
              <c:f>'定数計算シート_出力電圧計算'!$E$21:$E$221</c:f>
              <c:numCache/>
            </c:numRef>
          </c:val>
          <c:smooth val="0"/>
        </c:ser>
        <c:ser>
          <c:idx val="2"/>
          <c:order val="2"/>
          <c:tx>
            <c:strRef>
              <c:f>'定数計算シート_出力電圧計算'!$F$20</c:f>
            </c:strRef>
          </c:tx>
          <c:spPr>
            <a:ln cmpd="sng" w="19050">
              <a:solidFill>
                <a:schemeClr val="accent3"/>
              </a:solidFill>
              <a:prstDash val="dash"/>
            </a:ln>
          </c:spPr>
          <c:marker>
            <c:symbol val="none"/>
          </c:marker>
          <c:cat>
            <c:strRef>
              <c:f>'定数計算シート_出力電圧計算'!$B$21:$B$221</c:f>
            </c:strRef>
          </c:cat>
          <c:val>
            <c:numRef>
              <c:f>'定数計算シート_出力電圧計算'!$F$21:$F$221</c:f>
              <c:numCache/>
            </c:numRef>
          </c:val>
          <c:smooth val="0"/>
        </c:ser>
        <c:axId val="1971047262"/>
        <c:axId val="891646510"/>
      </c:lineChart>
      <c:catAx>
        <c:axId val="197104726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動作周波数[kHz]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891646510"/>
      </c:catAx>
      <c:valAx>
        <c:axId val="89164651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r>
                  <a:rPr b="0">
                    <a:solidFill>
                      <a:srgbClr val="000000"/>
                    </a:solidFill>
                    <a:latin typeface="+mn-lt"/>
                  </a:rPr>
                  <a:t>出力電圧[V}</a:t>
                </a:r>
              </a:p>
            </c:rich>
          </c:tx>
          <c:overlay val="0"/>
        </c:title>
        <c:numFmt formatCode="General" sourceLinked="1"/>
        <c:majorTickMark val="cross"/>
        <c:minorTickMark val="cross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+mn-lt"/>
              </a:defRPr>
            </a:pPr>
          </a:p>
        </c:txPr>
        <c:crossAx val="1971047262"/>
        <c:majorUnit val="10.0"/>
        <c:minorUnit val="1.0"/>
      </c:valAx>
    </c:plotArea>
    <c:legend>
      <c:legendPos val="r"/>
      <c:overlay val="0"/>
      <c:txPr>
        <a:bodyPr/>
        <a:lstStyle/>
        <a:p>
          <a:pPr lvl="0">
            <a:defRPr b="0">
              <a:solidFill>
                <a:srgbClr val="1A1A1A"/>
              </a:solidFill>
              <a:latin typeface="+mn-lt"/>
            </a:defRPr>
          </a:pPr>
        </a:p>
      </c:txPr>
    </c:legend>
    <c:plotVisOnly val="1"/>
  </c:chart>
</c:chartSpace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66675</xdr:colOff>
      <xdr:row>35</xdr:row>
      <xdr:rowOff>0</xdr:rowOff>
    </xdr:from>
    <xdr:ext cx="5715000" cy="3533775"/>
    <xdr:graphicFrame>
      <xdr:nvGraphicFramePr>
        <xdr:cNvPr id="1" name="Chart 1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  <xdr:oneCellAnchor>
    <xdr:from>
      <xdr:col>1</xdr:col>
      <xdr:colOff>66675</xdr:colOff>
      <xdr:row>55</xdr:row>
      <xdr:rowOff>9525</xdr:rowOff>
    </xdr:from>
    <xdr:ext cx="5715000" cy="3533775"/>
    <xdr:graphicFrame>
      <xdr:nvGraphicFramePr>
        <xdr:cNvPr id="2" name="Chart 2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2"/>
        </a:graphicData>
      </a:graphic>
    </xdr:graphicFrame>
    <xdr:clientData fLocksWithSheet="0"/>
  </xdr:oneCellAnchor>
  <xdr:oneCellAnchor>
    <xdr:from>
      <xdr:col>1</xdr:col>
      <xdr:colOff>66675</xdr:colOff>
      <xdr:row>88</xdr:row>
      <xdr:rowOff>190500</xdr:rowOff>
    </xdr:from>
    <xdr:ext cx="5715000" cy="3533775"/>
    <xdr:graphicFrame>
      <xdr:nvGraphicFramePr>
        <xdr:cNvPr id="3" name="Chart 3" title="グラフ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3"/>
        </a:graphicData>
      </a:graphic>
    </xdr:graphicFrame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2">
      <c r="B2" s="1" t="s">
        <v>0</v>
      </c>
    </row>
    <row r="3"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</row>
    <row r="4">
      <c r="B4" s="3" t="s">
        <v>6</v>
      </c>
      <c r="C4" s="3">
        <v>90.0</v>
      </c>
      <c r="D4" s="4" t="s">
        <v>7</v>
      </c>
      <c r="E4" s="3">
        <v>180.0</v>
      </c>
      <c r="F4" s="3" t="s">
        <v>8</v>
      </c>
    </row>
    <row r="5">
      <c r="B5" s="3" t="s">
        <v>9</v>
      </c>
      <c r="C5" s="4" t="s">
        <v>7</v>
      </c>
      <c r="D5" s="3">
        <v>12.0</v>
      </c>
      <c r="E5" s="4" t="s">
        <v>7</v>
      </c>
      <c r="F5" s="3" t="s">
        <v>8</v>
      </c>
    </row>
    <row r="6">
      <c r="B6" s="3" t="s">
        <v>10</v>
      </c>
      <c r="C6" s="4" t="s">
        <v>7</v>
      </c>
      <c r="D6" s="4" t="s">
        <v>7</v>
      </c>
      <c r="E6" s="3">
        <v>5.0</v>
      </c>
      <c r="F6" s="3" t="s">
        <v>11</v>
      </c>
    </row>
    <row r="7">
      <c r="B7" s="3" t="s">
        <v>12</v>
      </c>
      <c r="C7" s="4" t="s">
        <v>7</v>
      </c>
      <c r="D7" s="3">
        <v>100.0</v>
      </c>
      <c r="E7" s="4" t="s">
        <v>7</v>
      </c>
      <c r="F7" s="3" t="s">
        <v>13</v>
      </c>
    </row>
    <row r="9">
      <c r="B9" s="1" t="s">
        <v>14</v>
      </c>
    </row>
    <row r="10">
      <c r="B10" s="3" t="s">
        <v>15</v>
      </c>
      <c r="C10" s="5">
        <f>E4/2/D5</f>
        <v>7.5</v>
      </c>
      <c r="D10" s="1" t="s">
        <v>16</v>
      </c>
    </row>
    <row r="11">
      <c r="B11" s="3" t="s">
        <v>17</v>
      </c>
      <c r="C11" s="3">
        <v>7.5</v>
      </c>
      <c r="D11" s="1" t="s">
        <v>18</v>
      </c>
    </row>
    <row r="13">
      <c r="B13" s="1" t="s">
        <v>19</v>
      </c>
    </row>
    <row r="14">
      <c r="B14" s="3" t="s">
        <v>20</v>
      </c>
      <c r="C14" s="5">
        <f>2*C11*D5/C4</f>
        <v>2</v>
      </c>
      <c r="D14" s="1" t="s">
        <v>16</v>
      </c>
    </row>
    <row r="15">
      <c r="B15" s="3" t="s">
        <v>21</v>
      </c>
      <c r="C15" s="5">
        <f>C14*1.2</f>
        <v>2.4</v>
      </c>
      <c r="D15" s="1" t="s">
        <v>22</v>
      </c>
    </row>
    <row r="17">
      <c r="B17" s="1" t="s">
        <v>23</v>
      </c>
    </row>
    <row r="18">
      <c r="B18" s="3" t="s">
        <v>24</v>
      </c>
      <c r="C18" s="3">
        <v>0.16</v>
      </c>
      <c r="D18" s="3">
        <v>0.2</v>
      </c>
      <c r="E18" s="3">
        <v>0.24</v>
      </c>
      <c r="F18" s="3">
        <v>0.28</v>
      </c>
      <c r="G18" s="3">
        <v>0.32</v>
      </c>
    </row>
    <row r="19">
      <c r="B19" s="3" t="s">
        <v>25</v>
      </c>
      <c r="C19" s="5">
        <f t="shared" ref="C19:G19" si="1">1/C18</f>
        <v>6.25</v>
      </c>
      <c r="D19" s="5">
        <f t="shared" si="1"/>
        <v>5</v>
      </c>
      <c r="E19" s="5">
        <f t="shared" si="1"/>
        <v>4.166666667</v>
      </c>
      <c r="F19" s="5">
        <f t="shared" si="1"/>
        <v>3.571428571</v>
      </c>
      <c r="G19" s="5">
        <f t="shared" si="1"/>
        <v>3.125</v>
      </c>
    </row>
    <row r="21">
      <c r="B21" s="3" t="s">
        <v>26</v>
      </c>
      <c r="C21" s="5">
        <f t="shared" ref="C21:G21" si="2">(2*C19+1)/C19^2</f>
        <v>0.3456</v>
      </c>
      <c r="D21" s="5">
        <f t="shared" si="2"/>
        <v>0.44</v>
      </c>
      <c r="E21" s="5">
        <f t="shared" si="2"/>
        <v>0.5376</v>
      </c>
      <c r="F21" s="5">
        <f t="shared" si="2"/>
        <v>0.6384</v>
      </c>
      <c r="G21" s="5">
        <f t="shared" si="2"/>
        <v>0.7424</v>
      </c>
    </row>
    <row r="22">
      <c r="B22" s="3" t="s">
        <v>27</v>
      </c>
      <c r="C22" s="5">
        <f t="shared" ref="C22:G22" si="3">sqrt(2*C19+1)/(C19+1)</f>
        <v>0.5067909813</v>
      </c>
      <c r="D22" s="5">
        <f t="shared" si="3"/>
        <v>0.5527707984</v>
      </c>
      <c r="E22" s="5">
        <f t="shared" si="3"/>
        <v>0.5913000897</v>
      </c>
      <c r="F22" s="5">
        <f t="shared" si="3"/>
        <v>0.6242182611</v>
      </c>
      <c r="G22" s="5">
        <f t="shared" si="3"/>
        <v>0.6527472493</v>
      </c>
    </row>
    <row r="24">
      <c r="B24" s="3" t="s">
        <v>11</v>
      </c>
      <c r="C24" s="5">
        <f t="shared" ref="C24:G24" si="4">1+C21*(1-1/C22^2)</f>
        <v>0</v>
      </c>
      <c r="D24" s="5">
        <f t="shared" si="4"/>
        <v>0</v>
      </c>
      <c r="E24" s="5">
        <f t="shared" si="4"/>
        <v>0</v>
      </c>
      <c r="F24" s="5">
        <f t="shared" si="4"/>
        <v>0</v>
      </c>
      <c r="G24" s="5">
        <f t="shared" si="4"/>
        <v>0</v>
      </c>
    </row>
    <row r="25">
      <c r="B25" s="3" t="s">
        <v>28</v>
      </c>
      <c r="C25" s="5">
        <f t="shared" ref="C25:G25" si="5">C22-C22^(-1)</f>
        <v>-1.466409089</v>
      </c>
      <c r="D25" s="5">
        <f t="shared" si="5"/>
        <v>-1.256297269</v>
      </c>
      <c r="E25" s="5">
        <f t="shared" si="5"/>
        <v>-1.09988856</v>
      </c>
      <c r="F25" s="5">
        <f t="shared" si="5"/>
        <v>-0.9777854967</v>
      </c>
      <c r="G25" s="5">
        <f t="shared" si="5"/>
        <v>-0.8792392906</v>
      </c>
    </row>
    <row r="27">
      <c r="B27" s="3" t="s">
        <v>29</v>
      </c>
      <c r="C27" s="5">
        <f t="shared" ref="C27:G27" si="6">sqrt(C25^2/(1/$C$15^2-C24^2))</f>
        <v>3.519381814</v>
      </c>
      <c r="D27" s="5">
        <f t="shared" si="6"/>
        <v>3.015113446</v>
      </c>
      <c r="E27" s="5">
        <f t="shared" si="6"/>
        <v>2.639732543</v>
      </c>
      <c r="F27" s="5">
        <f t="shared" si="6"/>
        <v>2.346685192</v>
      </c>
      <c r="G27" s="5">
        <f t="shared" si="6"/>
        <v>2.110174297</v>
      </c>
      <c r="H27" s="1" t="s">
        <v>16</v>
      </c>
    </row>
    <row r="29">
      <c r="B29" s="3" t="s">
        <v>29</v>
      </c>
      <c r="C29" s="5">
        <f t="shared" ref="C29:G29" si="7">ROUNDUP(C27,1)</f>
        <v>3.6</v>
      </c>
      <c r="D29" s="5">
        <f t="shared" si="7"/>
        <v>3.1</v>
      </c>
      <c r="E29" s="5">
        <f t="shared" si="7"/>
        <v>2.7</v>
      </c>
      <c r="F29" s="5">
        <f t="shared" si="7"/>
        <v>2.4</v>
      </c>
      <c r="G29" s="5">
        <f t="shared" si="7"/>
        <v>2.2</v>
      </c>
      <c r="H29" s="1" t="s">
        <v>30</v>
      </c>
    </row>
    <row r="31">
      <c r="B31" s="1" t="s">
        <v>31</v>
      </c>
    </row>
    <row r="32">
      <c r="B32" s="3" t="s">
        <v>32</v>
      </c>
      <c r="C32" s="5">
        <f>D5/E6</f>
        <v>2.4</v>
      </c>
      <c r="D32" s="3" t="s">
        <v>33</v>
      </c>
      <c r="E32" s="1" t="s">
        <v>16</v>
      </c>
    </row>
    <row r="33">
      <c r="B33" s="3" t="s">
        <v>34</v>
      </c>
      <c r="C33" s="5">
        <f>8/pi()^2*C11^2*C32</f>
        <v>109.4268783</v>
      </c>
      <c r="D33" s="3" t="s">
        <v>33</v>
      </c>
      <c r="E33" s="1" t="s">
        <v>16</v>
      </c>
    </row>
    <row r="35">
      <c r="B35" s="1" t="s">
        <v>35</v>
      </c>
    </row>
    <row r="55">
      <c r="B55" s="1" t="s">
        <v>36</v>
      </c>
    </row>
    <row r="75">
      <c r="B75" s="1" t="s">
        <v>37</v>
      </c>
    </row>
    <row r="76">
      <c r="B76" s="3" t="s">
        <v>38</v>
      </c>
      <c r="C76" s="3">
        <v>0.2</v>
      </c>
      <c r="D76" s="3"/>
      <c r="E76" s="1" t="s">
        <v>16</v>
      </c>
    </row>
    <row r="77">
      <c r="B77" s="3" t="s">
        <v>39</v>
      </c>
      <c r="C77" s="3">
        <v>150.0</v>
      </c>
      <c r="D77" s="3" t="s">
        <v>40</v>
      </c>
      <c r="E77" s="1" t="s">
        <v>41</v>
      </c>
    </row>
    <row r="78">
      <c r="B78" s="3" t="s">
        <v>42</v>
      </c>
      <c r="C78" s="5">
        <f>1/((2*pi()*D7*10^3)^2*((1/(1/C76)+1/((1/C76)+1))*C77*10^(-6)))*10^6</f>
        <v>0.04605508347</v>
      </c>
      <c r="D78" s="3" t="s">
        <v>43</v>
      </c>
      <c r="E78" s="1" t="s">
        <v>16</v>
      </c>
    </row>
    <row r="79">
      <c r="B79" s="3" t="s">
        <v>44</v>
      </c>
      <c r="C79" s="3">
        <v>0.047</v>
      </c>
      <c r="D79" s="3" t="s">
        <v>43</v>
      </c>
      <c r="E79" s="1" t="s">
        <v>45</v>
      </c>
    </row>
    <row r="81">
      <c r="B81" s="1" t="s">
        <v>46</v>
      </c>
    </row>
    <row r="82">
      <c r="B82" s="3" t="s">
        <v>47</v>
      </c>
      <c r="C82" s="5">
        <f>C77*C76</f>
        <v>30</v>
      </c>
      <c r="D82" s="3" t="s">
        <v>40</v>
      </c>
      <c r="E82" s="1" t="s">
        <v>16</v>
      </c>
    </row>
    <row r="83">
      <c r="B83" s="3" t="s">
        <v>48</v>
      </c>
      <c r="C83" s="5">
        <f>C82+C77*C82/(C77+C82)</f>
        <v>55</v>
      </c>
      <c r="D83" s="3" t="s">
        <v>40</v>
      </c>
      <c r="E83" s="1" t="s">
        <v>16</v>
      </c>
    </row>
    <row r="84">
      <c r="B84" s="3" t="s">
        <v>49</v>
      </c>
      <c r="C84" s="5">
        <f>1/(2*pi()*sqrt(C83*10^(-6)*C79*10^(-6)))/10^3</f>
        <v>98.98966578</v>
      </c>
      <c r="D84" s="3" t="s">
        <v>13</v>
      </c>
      <c r="E84" s="1" t="s">
        <v>16</v>
      </c>
    </row>
    <row r="85">
      <c r="B85" s="3" t="s">
        <v>50</v>
      </c>
      <c r="C85" s="5">
        <f>C33*sqrt(C79/C83)</f>
        <v>3.198833196</v>
      </c>
      <c r="D85" s="5"/>
      <c r="E85" s="1" t="s">
        <v>16</v>
      </c>
    </row>
    <row r="86">
      <c r="B86" s="3" t="s">
        <v>26</v>
      </c>
      <c r="C86" s="5">
        <f>C83/(C77-C77*C82/(C77+C82))</f>
        <v>0.44</v>
      </c>
      <c r="D86" s="5"/>
      <c r="E86" s="1" t="s">
        <v>16</v>
      </c>
    </row>
    <row r="87">
      <c r="B87" s="3" t="s">
        <v>51</v>
      </c>
      <c r="C87" s="5">
        <f>1/(2*pi()*sqrt((C77*10^(-6)+C82*10^(-6))*C79*10^(-6)))*10^(-3)</f>
        <v>54.71859658</v>
      </c>
      <c r="D87" s="3" t="s">
        <v>13</v>
      </c>
      <c r="E87" s="1" t="s">
        <v>16</v>
      </c>
    </row>
    <row r="89">
      <c r="B89" s="1" t="s">
        <v>52</v>
      </c>
    </row>
  </sheetData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1">
      <c r="B1" s="1" t="s">
        <v>53</v>
      </c>
      <c r="C1" s="1">
        <f>'定数計算シート'!D5</f>
        <v>12</v>
      </c>
      <c r="D1" s="1" t="s">
        <v>8</v>
      </c>
    </row>
    <row r="2">
      <c r="B2" s="1" t="s">
        <v>54</v>
      </c>
      <c r="C2" s="1">
        <f>'定数計算シート'!E6</f>
        <v>5</v>
      </c>
      <c r="D2" s="1" t="s">
        <v>11</v>
      </c>
    </row>
    <row r="3">
      <c r="B3" s="1" t="s">
        <v>55</v>
      </c>
      <c r="C3" s="1">
        <f>'定数計算シート'!C11</f>
        <v>7.5</v>
      </c>
      <c r="D3" s="1"/>
    </row>
    <row r="4">
      <c r="B4" s="1" t="s">
        <v>32</v>
      </c>
      <c r="C4" s="6">
        <f>'定数計算シート'!C32</f>
        <v>2.4</v>
      </c>
      <c r="D4" s="1" t="s">
        <v>33</v>
      </c>
    </row>
    <row r="5">
      <c r="B5" s="1" t="s">
        <v>34</v>
      </c>
      <c r="C5" s="6">
        <f>'定数計算シート'!C33</f>
        <v>109.4268783</v>
      </c>
      <c r="D5" s="1" t="s">
        <v>33</v>
      </c>
    </row>
    <row r="6">
      <c r="B6" s="1" t="s">
        <v>49</v>
      </c>
      <c r="C6" s="6">
        <f>'定数計算シート'!D7</f>
        <v>100</v>
      </c>
      <c r="D6" s="1" t="s">
        <v>13</v>
      </c>
    </row>
    <row r="7">
      <c r="B7" s="1" t="s">
        <v>56</v>
      </c>
      <c r="C7" s="1">
        <v>0.16</v>
      </c>
      <c r="D7" s="1">
        <v>0.2</v>
      </c>
      <c r="E7" s="1">
        <v>0.24</v>
      </c>
      <c r="F7" s="1">
        <v>0.28</v>
      </c>
      <c r="G7" s="1">
        <v>0.32</v>
      </c>
    </row>
    <row r="8">
      <c r="B8" s="1" t="s">
        <v>57</v>
      </c>
      <c r="C8" s="6">
        <f t="shared" ref="C8:G8" si="1">1/C7</f>
        <v>6.25</v>
      </c>
      <c r="D8" s="6">
        <f t="shared" si="1"/>
        <v>5</v>
      </c>
      <c r="E8" s="6">
        <f t="shared" si="1"/>
        <v>4.166666667</v>
      </c>
      <c r="F8" s="6">
        <f t="shared" si="1"/>
        <v>3.571428571</v>
      </c>
      <c r="G8" s="6">
        <f t="shared" si="1"/>
        <v>3.125</v>
      </c>
    </row>
    <row r="10">
      <c r="B10" s="1" t="s">
        <v>58</v>
      </c>
      <c r="C10" s="1" t="s">
        <v>59</v>
      </c>
      <c r="D10" s="1" t="s">
        <v>60</v>
      </c>
      <c r="E10" s="1" t="s">
        <v>61</v>
      </c>
      <c r="F10" s="1" t="s">
        <v>62</v>
      </c>
      <c r="G10" s="1" t="s">
        <v>63</v>
      </c>
      <c r="H10" s="1"/>
      <c r="I10" s="1" t="s">
        <v>58</v>
      </c>
      <c r="J10" s="1" t="s">
        <v>64</v>
      </c>
      <c r="K10" s="1" t="s">
        <v>65</v>
      </c>
      <c r="L10" s="1" t="s">
        <v>66</v>
      </c>
      <c r="M10" s="1" t="s">
        <v>67</v>
      </c>
      <c r="N10" s="1" t="s">
        <v>68</v>
      </c>
      <c r="O10" s="1" t="s">
        <v>69</v>
      </c>
      <c r="P10" s="1" t="s">
        <v>70</v>
      </c>
      <c r="Q10" s="1" t="s">
        <v>71</v>
      </c>
      <c r="R10" s="1" t="s">
        <v>72</v>
      </c>
      <c r="S10" s="1" t="s">
        <v>73</v>
      </c>
    </row>
    <row r="11">
      <c r="B11" s="1">
        <v>1.0</v>
      </c>
      <c r="C11" s="6">
        <f t="shared" ref="C11:G11" si="2">1/((2*pi()*$C$6*10^3)^2*((1/C$8+1/(C$8+1))*$B11*10^(-6)))*10^6</f>
        <v>8.502066914</v>
      </c>
      <c r="D11" s="6">
        <f t="shared" si="2"/>
        <v>6.908262521</v>
      </c>
      <c r="E11" s="6">
        <f t="shared" si="2"/>
        <v>5.842553372</v>
      </c>
      <c r="F11" s="6">
        <f t="shared" si="2"/>
        <v>5.078756072</v>
      </c>
      <c r="G11" s="6">
        <f t="shared" si="2"/>
        <v>4.503770286</v>
      </c>
      <c r="H11" s="1"/>
      <c r="I11" s="1">
        <v>1.0</v>
      </c>
      <c r="J11" s="6">
        <f t="shared" ref="J11:N11" si="3">$C$5*sqrt(C11/((1/C$8+1/(C$8+1))*$B11))</f>
        <v>584.5590616</v>
      </c>
      <c r="K11" s="6">
        <f t="shared" si="3"/>
        <v>474.9771435</v>
      </c>
      <c r="L11" s="6">
        <f t="shared" si="3"/>
        <v>401.7043798</v>
      </c>
      <c r="M11" s="6">
        <f t="shared" si="3"/>
        <v>349.1895457</v>
      </c>
      <c r="N11" s="6">
        <f t="shared" si="3"/>
        <v>309.6564351</v>
      </c>
      <c r="O11" s="6">
        <f>'定数計算シート'!C29</f>
        <v>3.6</v>
      </c>
      <c r="P11" s="6">
        <f>'定数計算シート'!D29</f>
        <v>3.1</v>
      </c>
      <c r="Q11" s="6">
        <f>'定数計算シート'!E29</f>
        <v>2.7</v>
      </c>
      <c r="R11" s="6">
        <f>'定数計算シート'!F29</f>
        <v>2.4</v>
      </c>
      <c r="S11" s="6">
        <f>'定数計算シート'!G29</f>
        <v>2.2</v>
      </c>
    </row>
    <row r="12">
      <c r="B12" s="1">
        <v>10.0</v>
      </c>
      <c r="C12" s="6">
        <f t="shared" ref="C12:G12" si="4">1/((2*pi()*$C$6*10^3)^2*((1/C$8+1/(C$8+1))*$B12*10^(-6)))*10^6</f>
        <v>0.8502066914</v>
      </c>
      <c r="D12" s="6">
        <f t="shared" si="4"/>
        <v>0.6908262521</v>
      </c>
      <c r="E12" s="6">
        <f t="shared" si="4"/>
        <v>0.5842553372</v>
      </c>
      <c r="F12" s="6">
        <f t="shared" si="4"/>
        <v>0.5078756072</v>
      </c>
      <c r="G12" s="6">
        <f t="shared" si="4"/>
        <v>0.4503770286</v>
      </c>
      <c r="H12" s="1"/>
      <c r="I12" s="1">
        <v>10.0</v>
      </c>
      <c r="J12" s="6">
        <f t="shared" ref="J12:N12" si="5">$C$5*sqrt(C12/((1/C$8+1/(C$8+1))*$B12))</f>
        <v>58.45590616</v>
      </c>
      <c r="K12" s="6">
        <f t="shared" si="5"/>
        <v>47.49771435</v>
      </c>
      <c r="L12" s="6">
        <f t="shared" si="5"/>
        <v>40.17043798</v>
      </c>
      <c r="M12" s="6">
        <f t="shared" si="5"/>
        <v>34.91895457</v>
      </c>
      <c r="N12" s="6">
        <f t="shared" si="5"/>
        <v>30.96564351</v>
      </c>
      <c r="O12" s="6">
        <f t="shared" ref="O12:S12" si="6">O11</f>
        <v>3.6</v>
      </c>
      <c r="P12" s="6">
        <f t="shared" si="6"/>
        <v>3.1</v>
      </c>
      <c r="Q12" s="6">
        <f t="shared" si="6"/>
        <v>2.7</v>
      </c>
      <c r="R12" s="6">
        <f t="shared" si="6"/>
        <v>2.4</v>
      </c>
      <c r="S12" s="6">
        <f t="shared" si="6"/>
        <v>2.2</v>
      </c>
    </row>
    <row r="13">
      <c r="B13" s="1">
        <v>20.0</v>
      </c>
      <c r="C13" s="6">
        <f t="shared" ref="C13:G13" si="7">1/((2*pi()*$C$6*10^3)^2*((1/C$8+1/(C$8+1))*$B13*10^(-6)))*10^6</f>
        <v>0.4251033457</v>
      </c>
      <c r="D13" s="6">
        <f t="shared" si="7"/>
        <v>0.3454131261</v>
      </c>
      <c r="E13" s="6">
        <f t="shared" si="7"/>
        <v>0.2921276686</v>
      </c>
      <c r="F13" s="6">
        <f t="shared" si="7"/>
        <v>0.2539378036</v>
      </c>
      <c r="G13" s="6">
        <f t="shared" si="7"/>
        <v>0.2251885143</v>
      </c>
      <c r="H13" s="1"/>
      <c r="I13" s="1">
        <v>20.0</v>
      </c>
      <c r="J13" s="6">
        <f t="shared" ref="J13:N13" si="8">$C$5*sqrt(C13/((1/C$8+1/(C$8+1))*$B13))</f>
        <v>29.22795308</v>
      </c>
      <c r="K13" s="6">
        <f t="shared" si="8"/>
        <v>23.74885717</v>
      </c>
      <c r="L13" s="6">
        <f t="shared" si="8"/>
        <v>20.08521899</v>
      </c>
      <c r="M13" s="6">
        <f t="shared" si="8"/>
        <v>17.45947729</v>
      </c>
      <c r="N13" s="6">
        <f t="shared" si="8"/>
        <v>15.48282176</v>
      </c>
      <c r="O13" s="6">
        <f t="shared" ref="O13:S13" si="9">O12</f>
        <v>3.6</v>
      </c>
      <c r="P13" s="6">
        <f t="shared" si="9"/>
        <v>3.1</v>
      </c>
      <c r="Q13" s="6">
        <f t="shared" si="9"/>
        <v>2.7</v>
      </c>
      <c r="R13" s="6">
        <f t="shared" si="9"/>
        <v>2.4</v>
      </c>
      <c r="S13" s="6">
        <f t="shared" si="9"/>
        <v>2.2</v>
      </c>
    </row>
    <row r="14">
      <c r="B14" s="1">
        <v>30.0</v>
      </c>
      <c r="C14" s="6">
        <f t="shared" ref="C14:G14" si="10">1/((2*pi()*$C$6*10^3)^2*((1/C$8+1/(C$8+1))*$B14*10^(-6)))*10^6</f>
        <v>0.2834022305</v>
      </c>
      <c r="D14" s="6">
        <f t="shared" si="10"/>
        <v>0.2302754174</v>
      </c>
      <c r="E14" s="6">
        <f t="shared" si="10"/>
        <v>0.1947517791</v>
      </c>
      <c r="F14" s="6">
        <f t="shared" si="10"/>
        <v>0.1692918691</v>
      </c>
      <c r="G14" s="6">
        <f t="shared" si="10"/>
        <v>0.1501256762</v>
      </c>
      <c r="H14" s="1"/>
      <c r="I14" s="1">
        <v>30.0</v>
      </c>
      <c r="J14" s="6">
        <f t="shared" ref="J14:N14" si="11">$C$5*sqrt(C14/((1/C$8+1/(C$8+1))*$B14))</f>
        <v>19.48530205</v>
      </c>
      <c r="K14" s="6">
        <f t="shared" si="11"/>
        <v>15.83257145</v>
      </c>
      <c r="L14" s="6">
        <f t="shared" si="11"/>
        <v>13.39014599</v>
      </c>
      <c r="M14" s="6">
        <f t="shared" si="11"/>
        <v>11.63965152</v>
      </c>
      <c r="N14" s="6">
        <f t="shared" si="11"/>
        <v>10.32188117</v>
      </c>
      <c r="O14" s="6">
        <f t="shared" ref="O14:S14" si="12">O13</f>
        <v>3.6</v>
      </c>
      <c r="P14" s="6">
        <f t="shared" si="12"/>
        <v>3.1</v>
      </c>
      <c r="Q14" s="6">
        <f t="shared" si="12"/>
        <v>2.7</v>
      </c>
      <c r="R14" s="6">
        <f t="shared" si="12"/>
        <v>2.4</v>
      </c>
      <c r="S14" s="6">
        <f t="shared" si="12"/>
        <v>2.2</v>
      </c>
    </row>
    <row r="15">
      <c r="B15" s="1">
        <v>40.0</v>
      </c>
      <c r="C15" s="6">
        <f t="shared" ref="C15:G15" si="13">1/((2*pi()*$C$6*10^3)^2*((1/C$8+1/(C$8+1))*$B15*10^(-6)))*10^6</f>
        <v>0.2125516729</v>
      </c>
      <c r="D15" s="6">
        <f t="shared" si="13"/>
        <v>0.172706563</v>
      </c>
      <c r="E15" s="6">
        <f t="shared" si="13"/>
        <v>0.1460638343</v>
      </c>
      <c r="F15" s="6">
        <f t="shared" si="13"/>
        <v>0.1269689018</v>
      </c>
      <c r="G15" s="6">
        <f t="shared" si="13"/>
        <v>0.1125942571</v>
      </c>
      <c r="H15" s="1"/>
      <c r="I15" s="1">
        <v>40.0</v>
      </c>
      <c r="J15" s="6">
        <f t="shared" ref="J15:N15" si="14">$C$5*sqrt(C15/((1/C$8+1/(C$8+1))*$B15))</f>
        <v>14.61397654</v>
      </c>
      <c r="K15" s="6">
        <f t="shared" si="14"/>
        <v>11.87442859</v>
      </c>
      <c r="L15" s="6">
        <f t="shared" si="14"/>
        <v>10.04260949</v>
      </c>
      <c r="M15" s="6">
        <f t="shared" si="14"/>
        <v>8.729738644</v>
      </c>
      <c r="N15" s="6">
        <f t="shared" si="14"/>
        <v>7.741410878</v>
      </c>
      <c r="O15" s="6">
        <f t="shared" ref="O15:S15" si="15">O14</f>
        <v>3.6</v>
      </c>
      <c r="P15" s="6">
        <f t="shared" si="15"/>
        <v>3.1</v>
      </c>
      <c r="Q15" s="6">
        <f t="shared" si="15"/>
        <v>2.7</v>
      </c>
      <c r="R15" s="6">
        <f t="shared" si="15"/>
        <v>2.4</v>
      </c>
      <c r="S15" s="6">
        <f t="shared" si="15"/>
        <v>2.2</v>
      </c>
    </row>
    <row r="16">
      <c r="B16" s="1">
        <v>50.0</v>
      </c>
      <c r="C16" s="6">
        <f t="shared" ref="C16:G16" si="16">1/((2*pi()*$C$6*10^3)^2*((1/C$8+1/(C$8+1))*$B16*10^(-6)))*10^6</f>
        <v>0.1700413383</v>
      </c>
      <c r="D16" s="6">
        <f t="shared" si="16"/>
        <v>0.1381652504</v>
      </c>
      <c r="E16" s="6">
        <f t="shared" si="16"/>
        <v>0.1168510674</v>
      </c>
      <c r="F16" s="6">
        <f t="shared" si="16"/>
        <v>0.1015751214</v>
      </c>
      <c r="G16" s="6">
        <f t="shared" si="16"/>
        <v>0.09007540572</v>
      </c>
      <c r="H16" s="1"/>
      <c r="I16" s="1">
        <v>50.0</v>
      </c>
      <c r="J16" s="6">
        <f t="shared" ref="J16:N16" si="17">$C$5*sqrt(C16/((1/C$8+1/(C$8+1))*$B16))</f>
        <v>11.69118123</v>
      </c>
      <c r="K16" s="6">
        <f t="shared" si="17"/>
        <v>9.499542869</v>
      </c>
      <c r="L16" s="6">
        <f t="shared" si="17"/>
        <v>8.034087595</v>
      </c>
      <c r="M16" s="6">
        <f t="shared" si="17"/>
        <v>6.983790915</v>
      </c>
      <c r="N16" s="6">
        <f t="shared" si="17"/>
        <v>6.193128703</v>
      </c>
      <c r="O16" s="6">
        <f t="shared" ref="O16:S16" si="18">O15</f>
        <v>3.6</v>
      </c>
      <c r="P16" s="6">
        <f t="shared" si="18"/>
        <v>3.1</v>
      </c>
      <c r="Q16" s="6">
        <f t="shared" si="18"/>
        <v>2.7</v>
      </c>
      <c r="R16" s="6">
        <f t="shared" si="18"/>
        <v>2.4</v>
      </c>
      <c r="S16" s="6">
        <f t="shared" si="18"/>
        <v>2.2</v>
      </c>
    </row>
    <row r="17">
      <c r="B17" s="1">
        <v>60.0</v>
      </c>
      <c r="C17" s="6">
        <f t="shared" ref="C17:G17" si="19">1/((2*pi()*$C$6*10^3)^2*((1/C$8+1/(C$8+1))*$B17*10^(-6)))*10^6</f>
        <v>0.1417011152</v>
      </c>
      <c r="D17" s="6">
        <f t="shared" si="19"/>
        <v>0.1151377087</v>
      </c>
      <c r="E17" s="6">
        <f t="shared" si="19"/>
        <v>0.09737588954</v>
      </c>
      <c r="F17" s="6">
        <f t="shared" si="19"/>
        <v>0.08464593454</v>
      </c>
      <c r="G17" s="6">
        <f t="shared" si="19"/>
        <v>0.0750628381</v>
      </c>
      <c r="H17" s="1"/>
      <c r="I17" s="1">
        <v>60.0</v>
      </c>
      <c r="J17" s="6">
        <f t="shared" ref="J17:N17" si="20">$C$5*sqrt(C17/((1/C$8+1/(C$8+1))*$B17))</f>
        <v>9.742651027</v>
      </c>
      <c r="K17" s="6">
        <f t="shared" si="20"/>
        <v>7.916285725</v>
      </c>
      <c r="L17" s="6">
        <f t="shared" si="20"/>
        <v>6.695072996</v>
      </c>
      <c r="M17" s="6">
        <f t="shared" si="20"/>
        <v>5.819825762</v>
      </c>
      <c r="N17" s="6">
        <f t="shared" si="20"/>
        <v>5.160940585</v>
      </c>
      <c r="O17" s="6">
        <f t="shared" ref="O17:S17" si="21">O16</f>
        <v>3.6</v>
      </c>
      <c r="P17" s="6">
        <f t="shared" si="21"/>
        <v>3.1</v>
      </c>
      <c r="Q17" s="6">
        <f t="shared" si="21"/>
        <v>2.7</v>
      </c>
      <c r="R17" s="6">
        <f t="shared" si="21"/>
        <v>2.4</v>
      </c>
      <c r="S17" s="6">
        <f t="shared" si="21"/>
        <v>2.2</v>
      </c>
    </row>
    <row r="18">
      <c r="B18" s="1">
        <v>70.0</v>
      </c>
      <c r="C18" s="6">
        <f t="shared" ref="C18:G18" si="22">1/((2*pi()*$C$6*10^3)^2*((1/C$8+1/(C$8+1))*$B18*10^(-6)))*10^6</f>
        <v>0.1214580988</v>
      </c>
      <c r="D18" s="6">
        <f t="shared" si="22"/>
        <v>0.09868946459</v>
      </c>
      <c r="E18" s="6">
        <f t="shared" si="22"/>
        <v>0.08346504817</v>
      </c>
      <c r="F18" s="6">
        <f t="shared" si="22"/>
        <v>0.07255365818</v>
      </c>
      <c r="G18" s="6">
        <f t="shared" si="22"/>
        <v>0.06433957551</v>
      </c>
      <c r="H18" s="1"/>
      <c r="I18" s="1">
        <v>70.0</v>
      </c>
      <c r="J18" s="6">
        <f t="shared" ref="J18:N18" si="23">$C$5*sqrt(C18/((1/C$8+1/(C$8+1))*$B18))</f>
        <v>8.350843737</v>
      </c>
      <c r="K18" s="6">
        <f t="shared" si="23"/>
        <v>6.785387764</v>
      </c>
      <c r="L18" s="6">
        <f t="shared" si="23"/>
        <v>5.738633997</v>
      </c>
      <c r="M18" s="6">
        <f t="shared" si="23"/>
        <v>4.988422082</v>
      </c>
      <c r="N18" s="6">
        <f t="shared" si="23"/>
        <v>4.423663359</v>
      </c>
      <c r="O18" s="6">
        <f t="shared" ref="O18:S18" si="24">O17</f>
        <v>3.6</v>
      </c>
      <c r="P18" s="6">
        <f t="shared" si="24"/>
        <v>3.1</v>
      </c>
      <c r="Q18" s="6">
        <f t="shared" si="24"/>
        <v>2.7</v>
      </c>
      <c r="R18" s="6">
        <f t="shared" si="24"/>
        <v>2.4</v>
      </c>
      <c r="S18" s="6">
        <f t="shared" si="24"/>
        <v>2.2</v>
      </c>
    </row>
    <row r="19">
      <c r="B19" s="1">
        <v>80.0</v>
      </c>
      <c r="C19" s="6">
        <f t="shared" ref="C19:G19" si="25">1/((2*pi()*$C$6*10^3)^2*((1/C$8+1/(C$8+1))*$B19*10^(-6)))*10^6</f>
        <v>0.1062758364</v>
      </c>
      <c r="D19" s="6">
        <f t="shared" si="25"/>
        <v>0.08635328151</v>
      </c>
      <c r="E19" s="6">
        <f t="shared" si="25"/>
        <v>0.07303191715</v>
      </c>
      <c r="F19" s="6">
        <f t="shared" si="25"/>
        <v>0.0634844509</v>
      </c>
      <c r="G19" s="6">
        <f t="shared" si="25"/>
        <v>0.05629712857</v>
      </c>
      <c r="H19" s="1"/>
      <c r="I19" s="1">
        <v>80.0</v>
      </c>
      <c r="J19" s="6">
        <f t="shared" ref="J19:N19" si="26">$C$5*sqrt(C19/((1/C$8+1/(C$8+1))*$B19))</f>
        <v>7.30698827</v>
      </c>
      <c r="K19" s="6">
        <f t="shared" si="26"/>
        <v>5.937214293</v>
      </c>
      <c r="L19" s="6">
        <f t="shared" si="26"/>
        <v>5.021304747</v>
      </c>
      <c r="M19" s="6">
        <f t="shared" si="26"/>
        <v>4.364869322</v>
      </c>
      <c r="N19" s="6">
        <f t="shared" si="26"/>
        <v>3.870705439</v>
      </c>
      <c r="O19" s="6">
        <f t="shared" ref="O19:S19" si="27">O18</f>
        <v>3.6</v>
      </c>
      <c r="P19" s="6">
        <f t="shared" si="27"/>
        <v>3.1</v>
      </c>
      <c r="Q19" s="6">
        <f t="shared" si="27"/>
        <v>2.7</v>
      </c>
      <c r="R19" s="6">
        <f t="shared" si="27"/>
        <v>2.4</v>
      </c>
      <c r="S19" s="6">
        <f t="shared" si="27"/>
        <v>2.2</v>
      </c>
    </row>
    <row r="20">
      <c r="B20" s="1">
        <v>90.0</v>
      </c>
      <c r="C20" s="6">
        <f t="shared" ref="C20:G20" si="28">1/((2*pi()*$C$6*10^3)^2*((1/C$8+1/(C$8+1))*$B20*10^(-6)))*10^6</f>
        <v>0.09446741016</v>
      </c>
      <c r="D20" s="6">
        <f t="shared" si="28"/>
        <v>0.07675847246</v>
      </c>
      <c r="E20" s="6">
        <f t="shared" si="28"/>
        <v>0.06491725969</v>
      </c>
      <c r="F20" s="6">
        <f t="shared" si="28"/>
        <v>0.05643062303</v>
      </c>
      <c r="G20" s="6">
        <f t="shared" si="28"/>
        <v>0.05004189206</v>
      </c>
      <c r="H20" s="1"/>
      <c r="I20" s="1">
        <v>90.0</v>
      </c>
      <c r="J20" s="6">
        <f t="shared" ref="J20:N20" si="29">$C$5*sqrt(C20/((1/C$8+1/(C$8+1))*$B20))</f>
        <v>6.495100684</v>
      </c>
      <c r="K20" s="6">
        <f t="shared" si="29"/>
        <v>5.277523816</v>
      </c>
      <c r="L20" s="6">
        <f t="shared" si="29"/>
        <v>4.463381997</v>
      </c>
      <c r="M20" s="6">
        <f t="shared" si="29"/>
        <v>3.879883842</v>
      </c>
      <c r="N20" s="6">
        <f t="shared" si="29"/>
        <v>3.440627057</v>
      </c>
      <c r="O20" s="6">
        <f t="shared" ref="O20:S20" si="30">O19</f>
        <v>3.6</v>
      </c>
      <c r="P20" s="6">
        <f t="shared" si="30"/>
        <v>3.1</v>
      </c>
      <c r="Q20" s="6">
        <f t="shared" si="30"/>
        <v>2.7</v>
      </c>
      <c r="R20" s="6">
        <f t="shared" si="30"/>
        <v>2.4</v>
      </c>
      <c r="S20" s="6">
        <f t="shared" si="30"/>
        <v>2.2</v>
      </c>
    </row>
    <row r="21">
      <c r="B21" s="1">
        <v>100.0</v>
      </c>
      <c r="C21" s="6">
        <f t="shared" ref="C21:G21" si="31">1/((2*pi()*$C$6*10^3)^2*((1/C$8+1/(C$8+1))*$B21*10^(-6)))*10^6</f>
        <v>0.08502066914</v>
      </c>
      <c r="D21" s="6">
        <f t="shared" si="31"/>
        <v>0.06908262521</v>
      </c>
      <c r="E21" s="6">
        <f t="shared" si="31"/>
        <v>0.05842553372</v>
      </c>
      <c r="F21" s="6">
        <f t="shared" si="31"/>
        <v>0.05078756072</v>
      </c>
      <c r="G21" s="6">
        <f t="shared" si="31"/>
        <v>0.04503770286</v>
      </c>
      <c r="H21" s="1"/>
      <c r="I21" s="1">
        <v>100.0</v>
      </c>
      <c r="J21" s="6">
        <f t="shared" ref="J21:N21" si="32">$C$5*sqrt(C21/((1/C$8+1/(C$8+1))*$B21))</f>
        <v>5.845590616</v>
      </c>
      <c r="K21" s="6">
        <f t="shared" si="32"/>
        <v>4.749771435</v>
      </c>
      <c r="L21" s="6">
        <f t="shared" si="32"/>
        <v>4.017043798</v>
      </c>
      <c r="M21" s="6">
        <f t="shared" si="32"/>
        <v>3.491895457</v>
      </c>
      <c r="N21" s="6">
        <f t="shared" si="32"/>
        <v>3.096564351</v>
      </c>
      <c r="O21" s="6">
        <f t="shared" ref="O21:S21" si="33">O20</f>
        <v>3.6</v>
      </c>
      <c r="P21" s="6">
        <f t="shared" si="33"/>
        <v>3.1</v>
      </c>
      <c r="Q21" s="6">
        <f t="shared" si="33"/>
        <v>2.7</v>
      </c>
      <c r="R21" s="6">
        <f t="shared" si="33"/>
        <v>2.4</v>
      </c>
      <c r="S21" s="6">
        <f t="shared" si="33"/>
        <v>2.2</v>
      </c>
    </row>
    <row r="22">
      <c r="B22" s="1">
        <v>110.0</v>
      </c>
      <c r="C22" s="6">
        <f t="shared" ref="C22:G22" si="34">1/((2*pi()*$C$6*10^3)^2*((1/C$8+1/(C$8+1))*$B22*10^(-6)))*10^6</f>
        <v>0.0772915174</v>
      </c>
      <c r="D22" s="6">
        <f t="shared" si="34"/>
        <v>0.06280238656</v>
      </c>
      <c r="E22" s="6">
        <f t="shared" si="34"/>
        <v>0.05311412157</v>
      </c>
      <c r="F22" s="6">
        <f t="shared" si="34"/>
        <v>0.04617050975</v>
      </c>
      <c r="G22" s="6">
        <f t="shared" si="34"/>
        <v>0.04094336623</v>
      </c>
      <c r="H22" s="1"/>
      <c r="I22" s="1">
        <v>110.0</v>
      </c>
      <c r="J22" s="6">
        <f t="shared" ref="J22:N22" si="35">$C$5*sqrt(C22/((1/C$8+1/(C$8+1))*$B22))</f>
        <v>5.314173287</v>
      </c>
      <c r="K22" s="6">
        <f t="shared" si="35"/>
        <v>4.317974032</v>
      </c>
      <c r="L22" s="6">
        <f t="shared" si="35"/>
        <v>3.651857998</v>
      </c>
      <c r="M22" s="6">
        <f t="shared" si="35"/>
        <v>3.174450416</v>
      </c>
      <c r="N22" s="6">
        <f t="shared" si="35"/>
        <v>2.815058501</v>
      </c>
      <c r="O22" s="6">
        <f t="shared" ref="O22:S22" si="36">O21</f>
        <v>3.6</v>
      </c>
      <c r="P22" s="6">
        <f t="shared" si="36"/>
        <v>3.1</v>
      </c>
      <c r="Q22" s="6">
        <f t="shared" si="36"/>
        <v>2.7</v>
      </c>
      <c r="R22" s="6">
        <f t="shared" si="36"/>
        <v>2.4</v>
      </c>
      <c r="S22" s="6">
        <f t="shared" si="36"/>
        <v>2.2</v>
      </c>
    </row>
    <row r="23">
      <c r="B23" s="1">
        <v>120.0</v>
      </c>
      <c r="C23" s="6">
        <f t="shared" ref="C23:G23" si="37">1/((2*pi()*$C$6*10^3)^2*((1/C$8+1/(C$8+1))*$B23*10^(-6)))*10^6</f>
        <v>0.07085055762</v>
      </c>
      <c r="D23" s="6">
        <f t="shared" si="37"/>
        <v>0.05756885434</v>
      </c>
      <c r="E23" s="6">
        <f t="shared" si="37"/>
        <v>0.04868794477</v>
      </c>
      <c r="F23" s="6">
        <f t="shared" si="37"/>
        <v>0.04232296727</v>
      </c>
      <c r="G23" s="6">
        <f t="shared" si="37"/>
        <v>0.03753141905</v>
      </c>
      <c r="H23" s="1"/>
      <c r="I23" s="1">
        <v>120.0</v>
      </c>
      <c r="J23" s="6">
        <f t="shared" ref="J23:N23" si="38">$C$5*sqrt(C23/((1/C$8+1/(C$8+1))*$B23))</f>
        <v>4.871325513</v>
      </c>
      <c r="K23" s="6">
        <f t="shared" si="38"/>
        <v>3.958142862</v>
      </c>
      <c r="L23" s="6">
        <f t="shared" si="38"/>
        <v>3.347536498</v>
      </c>
      <c r="M23" s="6">
        <f t="shared" si="38"/>
        <v>2.909912881</v>
      </c>
      <c r="N23" s="6">
        <f t="shared" si="38"/>
        <v>2.580470293</v>
      </c>
      <c r="O23" s="6">
        <f t="shared" ref="O23:S23" si="39">O22</f>
        <v>3.6</v>
      </c>
      <c r="P23" s="6">
        <f t="shared" si="39"/>
        <v>3.1</v>
      </c>
      <c r="Q23" s="6">
        <f t="shared" si="39"/>
        <v>2.7</v>
      </c>
      <c r="R23" s="6">
        <f t="shared" si="39"/>
        <v>2.4</v>
      </c>
      <c r="S23" s="6">
        <f t="shared" si="39"/>
        <v>2.2</v>
      </c>
    </row>
    <row r="24">
      <c r="B24" s="1">
        <v>130.0</v>
      </c>
      <c r="C24" s="6">
        <f t="shared" ref="C24:G24" si="40">1/((2*pi()*$C$6*10^3)^2*((1/C$8+1/(C$8+1))*$B24*10^(-6)))*10^6</f>
        <v>0.06540051473</v>
      </c>
      <c r="D24" s="6">
        <f t="shared" si="40"/>
        <v>0.05314048093</v>
      </c>
      <c r="E24" s="6">
        <f t="shared" si="40"/>
        <v>0.04494271825</v>
      </c>
      <c r="F24" s="6">
        <f t="shared" si="40"/>
        <v>0.0390673544</v>
      </c>
      <c r="G24" s="6">
        <f t="shared" si="40"/>
        <v>0.03464438681</v>
      </c>
      <c r="H24" s="1"/>
      <c r="I24" s="1">
        <v>130.0</v>
      </c>
      <c r="J24" s="6">
        <f t="shared" ref="J24:N24" si="41">$C$5*sqrt(C24/((1/C$8+1/(C$8+1))*$B24))</f>
        <v>4.496608166</v>
      </c>
      <c r="K24" s="6">
        <f t="shared" si="41"/>
        <v>3.653670334</v>
      </c>
      <c r="L24" s="6">
        <f t="shared" si="41"/>
        <v>3.090033691</v>
      </c>
      <c r="M24" s="6">
        <f t="shared" si="41"/>
        <v>2.686073429</v>
      </c>
      <c r="N24" s="6">
        <f t="shared" si="41"/>
        <v>2.381972578</v>
      </c>
      <c r="O24" s="6">
        <f t="shared" ref="O24:S24" si="42">O23</f>
        <v>3.6</v>
      </c>
      <c r="P24" s="6">
        <f t="shared" si="42"/>
        <v>3.1</v>
      </c>
      <c r="Q24" s="6">
        <f t="shared" si="42"/>
        <v>2.7</v>
      </c>
      <c r="R24" s="6">
        <f t="shared" si="42"/>
        <v>2.4</v>
      </c>
      <c r="S24" s="6">
        <f t="shared" si="42"/>
        <v>2.2</v>
      </c>
    </row>
    <row r="25">
      <c r="B25" s="1">
        <v>140.0</v>
      </c>
      <c r="C25" s="6">
        <f t="shared" ref="C25:G25" si="43">1/((2*pi()*$C$6*10^3)^2*((1/C$8+1/(C$8+1))*$B25*10^(-6)))*10^6</f>
        <v>0.06072904939</v>
      </c>
      <c r="D25" s="6">
        <f t="shared" si="43"/>
        <v>0.04934473229</v>
      </c>
      <c r="E25" s="6">
        <f t="shared" si="43"/>
        <v>0.04173252409</v>
      </c>
      <c r="F25" s="6">
        <f t="shared" si="43"/>
        <v>0.03627682909</v>
      </c>
      <c r="G25" s="6">
        <f t="shared" si="43"/>
        <v>0.03216978776</v>
      </c>
      <c r="H25" s="1"/>
      <c r="I25" s="1">
        <v>140.0</v>
      </c>
      <c r="J25" s="6">
        <f t="shared" ref="J25:N25" si="44">$C$5*sqrt(C25/((1/C$8+1/(C$8+1))*$B25))</f>
        <v>4.175421869</v>
      </c>
      <c r="K25" s="6">
        <f t="shared" si="44"/>
        <v>3.392693882</v>
      </c>
      <c r="L25" s="6">
        <f t="shared" si="44"/>
        <v>2.869316998</v>
      </c>
      <c r="M25" s="6">
        <f t="shared" si="44"/>
        <v>2.494211041</v>
      </c>
      <c r="N25" s="6">
        <f t="shared" si="44"/>
        <v>2.211831679</v>
      </c>
      <c r="O25" s="6">
        <f t="shared" ref="O25:S25" si="45">O24</f>
        <v>3.6</v>
      </c>
      <c r="P25" s="6">
        <f t="shared" si="45"/>
        <v>3.1</v>
      </c>
      <c r="Q25" s="6">
        <f t="shared" si="45"/>
        <v>2.7</v>
      </c>
      <c r="R25" s="6">
        <f t="shared" si="45"/>
        <v>2.4</v>
      </c>
      <c r="S25" s="6">
        <f t="shared" si="45"/>
        <v>2.2</v>
      </c>
    </row>
    <row r="26">
      <c r="B26" s="1">
        <v>150.0</v>
      </c>
      <c r="C26" s="6">
        <f t="shared" ref="C26:G26" si="46">1/((2*pi()*$C$6*10^3)^2*((1/C$8+1/(C$8+1))*$B26*10^(-6)))*10^6</f>
        <v>0.0566804461</v>
      </c>
      <c r="D26" s="6">
        <f t="shared" si="46"/>
        <v>0.04605508347</v>
      </c>
      <c r="E26" s="6">
        <f t="shared" si="46"/>
        <v>0.03895035581</v>
      </c>
      <c r="F26" s="6">
        <f t="shared" si="46"/>
        <v>0.03385837382</v>
      </c>
      <c r="G26" s="6">
        <f t="shared" si="46"/>
        <v>0.03002513524</v>
      </c>
      <c r="H26" s="1"/>
      <c r="I26" s="1">
        <v>150.0</v>
      </c>
      <c r="J26" s="6">
        <f t="shared" ref="J26:N26" si="47">$C$5*sqrt(C26/((1/C$8+1/(C$8+1))*$B26))</f>
        <v>3.897060411</v>
      </c>
      <c r="K26" s="6">
        <f t="shared" si="47"/>
        <v>3.16651429</v>
      </c>
      <c r="L26" s="6">
        <f t="shared" si="47"/>
        <v>2.678029198</v>
      </c>
      <c r="M26" s="6">
        <f t="shared" si="47"/>
        <v>2.327930305</v>
      </c>
      <c r="N26" s="6">
        <f t="shared" si="47"/>
        <v>2.064376234</v>
      </c>
      <c r="O26" s="6">
        <f t="shared" ref="O26:S26" si="48">O25</f>
        <v>3.6</v>
      </c>
      <c r="P26" s="6">
        <f t="shared" si="48"/>
        <v>3.1</v>
      </c>
      <c r="Q26" s="6">
        <f t="shared" si="48"/>
        <v>2.7</v>
      </c>
      <c r="R26" s="6">
        <f t="shared" si="48"/>
        <v>2.4</v>
      </c>
      <c r="S26" s="6">
        <f t="shared" si="48"/>
        <v>2.2</v>
      </c>
    </row>
    <row r="27">
      <c r="B27" s="1">
        <v>160.0</v>
      </c>
      <c r="C27" s="6">
        <f t="shared" ref="C27:G27" si="49">1/((2*pi()*$C$6*10^3)^2*((1/C$8+1/(C$8+1))*$B27*10^(-6)))*10^6</f>
        <v>0.05313791822</v>
      </c>
      <c r="D27" s="6">
        <f t="shared" si="49"/>
        <v>0.04317664076</v>
      </c>
      <c r="E27" s="6">
        <f t="shared" si="49"/>
        <v>0.03651595858</v>
      </c>
      <c r="F27" s="6">
        <f t="shared" si="49"/>
        <v>0.03174222545</v>
      </c>
      <c r="G27" s="6">
        <f t="shared" si="49"/>
        <v>0.02814856429</v>
      </c>
      <c r="H27" s="1"/>
      <c r="I27" s="1">
        <v>160.0</v>
      </c>
      <c r="J27" s="6">
        <f t="shared" ref="J27:N27" si="50">$C$5*sqrt(C27/((1/C$8+1/(C$8+1))*$B27))</f>
        <v>3.653494135</v>
      </c>
      <c r="K27" s="6">
        <f t="shared" si="50"/>
        <v>2.968607147</v>
      </c>
      <c r="L27" s="6">
        <f t="shared" si="50"/>
        <v>2.510652374</v>
      </c>
      <c r="M27" s="6">
        <f t="shared" si="50"/>
        <v>2.182434661</v>
      </c>
      <c r="N27" s="6">
        <f t="shared" si="50"/>
        <v>1.93535272</v>
      </c>
      <c r="O27" s="6">
        <f t="shared" ref="O27:S27" si="51">O26</f>
        <v>3.6</v>
      </c>
      <c r="P27" s="6">
        <f t="shared" si="51"/>
        <v>3.1</v>
      </c>
      <c r="Q27" s="6">
        <f t="shared" si="51"/>
        <v>2.7</v>
      </c>
      <c r="R27" s="6">
        <f t="shared" si="51"/>
        <v>2.4</v>
      </c>
      <c r="S27" s="6">
        <f t="shared" si="51"/>
        <v>2.2</v>
      </c>
    </row>
    <row r="28">
      <c r="B28" s="1">
        <v>170.0</v>
      </c>
      <c r="C28" s="6">
        <f t="shared" ref="C28:G28" si="52">1/((2*pi()*$C$6*10^3)^2*((1/C$8+1/(C$8+1))*$B28*10^(-6)))*10^6</f>
        <v>0.05001215832</v>
      </c>
      <c r="D28" s="6">
        <f t="shared" si="52"/>
        <v>0.04063683836</v>
      </c>
      <c r="E28" s="6">
        <f t="shared" si="52"/>
        <v>0.03436796101</v>
      </c>
      <c r="F28" s="6">
        <f t="shared" si="52"/>
        <v>0.02987503572</v>
      </c>
      <c r="G28" s="6">
        <f t="shared" si="52"/>
        <v>0.02649276639</v>
      </c>
      <c r="H28" s="1"/>
      <c r="I28" s="1">
        <v>170.0</v>
      </c>
      <c r="J28" s="6">
        <f t="shared" ref="J28:N28" si="53">$C$5*sqrt(C28/((1/C$8+1/(C$8+1))*$B28))</f>
        <v>3.438582715</v>
      </c>
      <c r="K28" s="6">
        <f t="shared" si="53"/>
        <v>2.793983197</v>
      </c>
      <c r="L28" s="6">
        <f t="shared" si="53"/>
        <v>2.36296694</v>
      </c>
      <c r="M28" s="6">
        <f t="shared" si="53"/>
        <v>2.054056151</v>
      </c>
      <c r="N28" s="6">
        <f t="shared" si="53"/>
        <v>1.821508442</v>
      </c>
      <c r="O28" s="6">
        <f t="shared" ref="O28:S28" si="54">O27</f>
        <v>3.6</v>
      </c>
      <c r="P28" s="6">
        <f t="shared" si="54"/>
        <v>3.1</v>
      </c>
      <c r="Q28" s="6">
        <f t="shared" si="54"/>
        <v>2.7</v>
      </c>
      <c r="R28" s="6">
        <f t="shared" si="54"/>
        <v>2.4</v>
      </c>
      <c r="S28" s="6">
        <f t="shared" si="54"/>
        <v>2.2</v>
      </c>
    </row>
    <row r="29">
      <c r="B29" s="1">
        <v>180.0</v>
      </c>
      <c r="C29" s="6">
        <f t="shared" ref="C29:G29" si="55">1/((2*pi()*$C$6*10^3)^2*((1/C$8+1/(C$8+1))*$B29*10^(-6)))*10^6</f>
        <v>0.04723370508</v>
      </c>
      <c r="D29" s="6">
        <f t="shared" si="55"/>
        <v>0.03837923623</v>
      </c>
      <c r="E29" s="6">
        <f t="shared" si="55"/>
        <v>0.03245862985</v>
      </c>
      <c r="F29" s="6">
        <f t="shared" si="55"/>
        <v>0.02821531151</v>
      </c>
      <c r="G29" s="6">
        <f t="shared" si="55"/>
        <v>0.02502094603</v>
      </c>
      <c r="H29" s="1"/>
      <c r="I29" s="1">
        <v>180.0</v>
      </c>
      <c r="J29" s="6">
        <f t="shared" ref="J29:N29" si="56">$C$5*sqrt(C29/((1/C$8+1/(C$8+1))*$B29))</f>
        <v>3.247550342</v>
      </c>
      <c r="K29" s="6">
        <f t="shared" si="56"/>
        <v>2.638761908</v>
      </c>
      <c r="L29" s="6">
        <f t="shared" si="56"/>
        <v>2.231690999</v>
      </c>
      <c r="M29" s="6">
        <f t="shared" si="56"/>
        <v>1.939941921</v>
      </c>
      <c r="N29" s="6">
        <f t="shared" si="56"/>
        <v>1.720313528</v>
      </c>
      <c r="O29" s="6">
        <f t="shared" ref="O29:S29" si="57">O28</f>
        <v>3.6</v>
      </c>
      <c r="P29" s="6">
        <f t="shared" si="57"/>
        <v>3.1</v>
      </c>
      <c r="Q29" s="6">
        <f t="shared" si="57"/>
        <v>2.7</v>
      </c>
      <c r="R29" s="6">
        <f t="shared" si="57"/>
        <v>2.4</v>
      </c>
      <c r="S29" s="6">
        <f t="shared" si="57"/>
        <v>2.2</v>
      </c>
    </row>
    <row r="30">
      <c r="B30" s="1">
        <v>190.0</v>
      </c>
      <c r="C30" s="6">
        <f t="shared" ref="C30:G30" si="58">1/((2*pi()*$C$6*10^3)^2*((1/C$8+1/(C$8+1))*$B30*10^(-6)))*10^6</f>
        <v>0.0447477206</v>
      </c>
      <c r="D30" s="6">
        <f t="shared" si="58"/>
        <v>0.03635927643</v>
      </c>
      <c r="E30" s="6">
        <f t="shared" si="58"/>
        <v>0.03075028091</v>
      </c>
      <c r="F30" s="6">
        <f t="shared" si="58"/>
        <v>0.02673029512</v>
      </c>
      <c r="G30" s="6">
        <f t="shared" si="58"/>
        <v>0.02370405414</v>
      </c>
      <c r="H30" s="1"/>
      <c r="I30" s="1">
        <v>190.0</v>
      </c>
      <c r="J30" s="6">
        <f t="shared" ref="J30:N30" si="59">$C$5*sqrt(C30/((1/C$8+1/(C$8+1))*$B30))</f>
        <v>3.07662664</v>
      </c>
      <c r="K30" s="6">
        <f t="shared" si="59"/>
        <v>2.499879702</v>
      </c>
      <c r="L30" s="6">
        <f t="shared" si="59"/>
        <v>2.114233578</v>
      </c>
      <c r="M30" s="6">
        <f t="shared" si="59"/>
        <v>1.837839714</v>
      </c>
      <c r="N30" s="6">
        <f t="shared" si="59"/>
        <v>1.629770711</v>
      </c>
      <c r="O30" s="6">
        <f t="shared" ref="O30:S30" si="60">O29</f>
        <v>3.6</v>
      </c>
      <c r="P30" s="6">
        <f t="shared" si="60"/>
        <v>3.1</v>
      </c>
      <c r="Q30" s="6">
        <f t="shared" si="60"/>
        <v>2.7</v>
      </c>
      <c r="R30" s="6">
        <f t="shared" si="60"/>
        <v>2.4</v>
      </c>
      <c r="S30" s="6">
        <f t="shared" si="60"/>
        <v>2.2</v>
      </c>
    </row>
    <row r="31">
      <c r="B31" s="1">
        <v>200.0</v>
      </c>
      <c r="C31" s="6">
        <f t="shared" ref="C31:G31" si="61">1/((2*pi()*$C$6*10^3)^2*((1/C$8+1/(C$8+1))*$B31*10^(-6)))*10^6</f>
        <v>0.04251033457</v>
      </c>
      <c r="D31" s="6">
        <f t="shared" si="61"/>
        <v>0.03454131261</v>
      </c>
      <c r="E31" s="6">
        <f t="shared" si="61"/>
        <v>0.02921276686</v>
      </c>
      <c r="F31" s="6">
        <f t="shared" si="61"/>
        <v>0.02539378036</v>
      </c>
      <c r="G31" s="6">
        <f t="shared" si="61"/>
        <v>0.02251885143</v>
      </c>
      <c r="H31" s="1"/>
      <c r="I31" s="1">
        <v>200.0</v>
      </c>
      <c r="J31" s="6">
        <f t="shared" ref="J31:N31" si="62">$C$5*sqrt(C31/((1/C$8+1/(C$8+1))*$B31))</f>
        <v>2.922795308</v>
      </c>
      <c r="K31" s="6">
        <f t="shared" si="62"/>
        <v>2.374885717</v>
      </c>
      <c r="L31" s="6">
        <f t="shared" si="62"/>
        <v>2.008521899</v>
      </c>
      <c r="M31" s="6">
        <f t="shared" si="62"/>
        <v>1.745947729</v>
      </c>
      <c r="N31" s="6">
        <f t="shared" si="62"/>
        <v>1.548282176</v>
      </c>
      <c r="O31" s="6">
        <f t="shared" ref="O31:S31" si="63">O30</f>
        <v>3.6</v>
      </c>
      <c r="P31" s="6">
        <f t="shared" si="63"/>
        <v>3.1</v>
      </c>
      <c r="Q31" s="6">
        <f t="shared" si="63"/>
        <v>2.7</v>
      </c>
      <c r="R31" s="6">
        <f t="shared" si="63"/>
        <v>2.4</v>
      </c>
      <c r="S31" s="6">
        <f t="shared" si="63"/>
        <v>2.2</v>
      </c>
    </row>
    <row r="32">
      <c r="B32" s="1">
        <v>210.0</v>
      </c>
      <c r="C32" s="6">
        <f t="shared" ref="C32:G32" si="64">1/((2*pi()*$C$6*10^3)^2*((1/C$8+1/(C$8+1))*$B32*10^(-6)))*10^6</f>
        <v>0.04048603293</v>
      </c>
      <c r="D32" s="6">
        <f t="shared" si="64"/>
        <v>0.0328964882</v>
      </c>
      <c r="E32" s="6">
        <f t="shared" si="64"/>
        <v>0.02782168272</v>
      </c>
      <c r="F32" s="6">
        <f t="shared" si="64"/>
        <v>0.02418455273</v>
      </c>
      <c r="G32" s="6">
        <f t="shared" si="64"/>
        <v>0.02144652517</v>
      </c>
      <c r="H32" s="1"/>
      <c r="I32" s="1">
        <v>210.0</v>
      </c>
      <c r="J32" s="6">
        <f t="shared" ref="J32:N32" si="65">$C$5*sqrt(C32/((1/C$8+1/(C$8+1))*$B32))</f>
        <v>2.783614579</v>
      </c>
      <c r="K32" s="6">
        <f t="shared" si="65"/>
        <v>2.261795921</v>
      </c>
      <c r="L32" s="6">
        <f t="shared" si="65"/>
        <v>1.912877999</v>
      </c>
      <c r="M32" s="6">
        <f t="shared" si="65"/>
        <v>1.662807361</v>
      </c>
      <c r="N32" s="6">
        <f t="shared" si="65"/>
        <v>1.474554453</v>
      </c>
      <c r="O32" s="6">
        <f t="shared" ref="O32:S32" si="66">O31</f>
        <v>3.6</v>
      </c>
      <c r="P32" s="6">
        <f t="shared" si="66"/>
        <v>3.1</v>
      </c>
      <c r="Q32" s="6">
        <f t="shared" si="66"/>
        <v>2.7</v>
      </c>
      <c r="R32" s="6">
        <f t="shared" si="66"/>
        <v>2.4</v>
      </c>
      <c r="S32" s="6">
        <f t="shared" si="66"/>
        <v>2.2</v>
      </c>
    </row>
    <row r="33">
      <c r="B33" s="1">
        <v>220.0</v>
      </c>
      <c r="C33" s="6">
        <f t="shared" ref="C33:G33" si="67">1/((2*pi()*$C$6*10^3)^2*((1/C$8+1/(C$8+1))*$B33*10^(-6)))*10^6</f>
        <v>0.0386457587</v>
      </c>
      <c r="D33" s="6">
        <f t="shared" si="67"/>
        <v>0.03140119328</v>
      </c>
      <c r="E33" s="6">
        <f t="shared" si="67"/>
        <v>0.02655706078</v>
      </c>
      <c r="F33" s="6">
        <f t="shared" si="67"/>
        <v>0.02308525487</v>
      </c>
      <c r="G33" s="6">
        <f t="shared" si="67"/>
        <v>0.02047168312</v>
      </c>
      <c r="H33" s="1"/>
      <c r="I33" s="1">
        <v>220.0</v>
      </c>
      <c r="J33" s="6">
        <f t="shared" ref="J33:N33" si="68">$C$5*sqrt(C33/((1/C$8+1/(C$8+1))*$B33))</f>
        <v>2.657086644</v>
      </c>
      <c r="K33" s="6">
        <f t="shared" si="68"/>
        <v>2.158987016</v>
      </c>
      <c r="L33" s="6">
        <f t="shared" si="68"/>
        <v>1.825928999</v>
      </c>
      <c r="M33" s="6">
        <f t="shared" si="68"/>
        <v>1.587225208</v>
      </c>
      <c r="N33" s="6">
        <f t="shared" si="68"/>
        <v>1.407529251</v>
      </c>
      <c r="O33" s="6">
        <f t="shared" ref="O33:S33" si="69">O32</f>
        <v>3.6</v>
      </c>
      <c r="P33" s="6">
        <f t="shared" si="69"/>
        <v>3.1</v>
      </c>
      <c r="Q33" s="6">
        <f t="shared" si="69"/>
        <v>2.7</v>
      </c>
      <c r="R33" s="6">
        <f t="shared" si="69"/>
        <v>2.4</v>
      </c>
      <c r="S33" s="6">
        <f t="shared" si="69"/>
        <v>2.2</v>
      </c>
    </row>
    <row r="34">
      <c r="B34" s="1">
        <v>230.0</v>
      </c>
      <c r="C34" s="6">
        <f t="shared" ref="C34:G34" si="70">1/((2*pi()*$C$6*10^3)^2*((1/C$8+1/(C$8+1))*$B34*10^(-6)))*10^6</f>
        <v>0.03696550832</v>
      </c>
      <c r="D34" s="6">
        <f t="shared" si="70"/>
        <v>0.030035924</v>
      </c>
      <c r="E34" s="6">
        <f t="shared" si="70"/>
        <v>0.02540240597</v>
      </c>
      <c r="F34" s="6">
        <f t="shared" si="70"/>
        <v>0.02208154814</v>
      </c>
      <c r="G34" s="6">
        <f t="shared" si="70"/>
        <v>0.01958160994</v>
      </c>
      <c r="H34" s="1"/>
      <c r="I34" s="1">
        <v>230.0</v>
      </c>
      <c r="J34" s="6">
        <f t="shared" ref="J34:N34" si="71">$C$5*sqrt(C34/((1/C$8+1/(C$8+1))*$B34))</f>
        <v>2.541561137</v>
      </c>
      <c r="K34" s="6">
        <f t="shared" si="71"/>
        <v>2.065118015</v>
      </c>
      <c r="L34" s="6">
        <f t="shared" si="71"/>
        <v>1.746540782</v>
      </c>
      <c r="M34" s="6">
        <f t="shared" si="71"/>
        <v>1.518215416</v>
      </c>
      <c r="N34" s="6">
        <f t="shared" si="71"/>
        <v>1.346332327</v>
      </c>
      <c r="O34" s="6">
        <f t="shared" ref="O34:S34" si="72">O33</f>
        <v>3.6</v>
      </c>
      <c r="P34" s="6">
        <f t="shared" si="72"/>
        <v>3.1</v>
      </c>
      <c r="Q34" s="6">
        <f t="shared" si="72"/>
        <v>2.7</v>
      </c>
      <c r="R34" s="6">
        <f t="shared" si="72"/>
        <v>2.4</v>
      </c>
      <c r="S34" s="6">
        <f t="shared" si="72"/>
        <v>2.2</v>
      </c>
    </row>
    <row r="35">
      <c r="B35" s="1">
        <v>240.0</v>
      </c>
      <c r="C35" s="6">
        <f t="shared" ref="C35:G35" si="73">1/((2*pi()*$C$6*10^3)^2*((1/C$8+1/(C$8+1))*$B35*10^(-6)))*10^6</f>
        <v>0.03542527881</v>
      </c>
      <c r="D35" s="6">
        <f t="shared" si="73"/>
        <v>0.02878442717</v>
      </c>
      <c r="E35" s="6">
        <f t="shared" si="73"/>
        <v>0.02434397238</v>
      </c>
      <c r="F35" s="6">
        <f t="shared" si="73"/>
        <v>0.02116148363</v>
      </c>
      <c r="G35" s="6">
        <f t="shared" si="73"/>
        <v>0.01876570952</v>
      </c>
      <c r="H35" s="1"/>
      <c r="I35" s="1">
        <v>240.0</v>
      </c>
      <c r="J35" s="6">
        <f t="shared" ref="J35:N35" si="74">$C$5*sqrt(C35/((1/C$8+1/(C$8+1))*$B35))</f>
        <v>2.435662757</v>
      </c>
      <c r="K35" s="6">
        <f t="shared" si="74"/>
        <v>1.979071431</v>
      </c>
      <c r="L35" s="6">
        <f t="shared" si="74"/>
        <v>1.673768249</v>
      </c>
      <c r="M35" s="6">
        <f t="shared" si="74"/>
        <v>1.454956441</v>
      </c>
      <c r="N35" s="6">
        <f t="shared" si="74"/>
        <v>1.290235146</v>
      </c>
      <c r="O35" s="6">
        <f t="shared" ref="O35:S35" si="75">O34</f>
        <v>3.6</v>
      </c>
      <c r="P35" s="6">
        <f t="shared" si="75"/>
        <v>3.1</v>
      </c>
      <c r="Q35" s="6">
        <f t="shared" si="75"/>
        <v>2.7</v>
      </c>
      <c r="R35" s="6">
        <f t="shared" si="75"/>
        <v>2.4</v>
      </c>
      <c r="S35" s="6">
        <f t="shared" si="75"/>
        <v>2.2</v>
      </c>
    </row>
    <row r="36">
      <c r="B36" s="1">
        <v>250.0</v>
      </c>
      <c r="C36" s="6">
        <f t="shared" ref="C36:G36" si="76">1/((2*pi()*$C$6*10^3)^2*((1/C$8+1/(C$8+1))*$B36*10^(-6)))*10^6</f>
        <v>0.03400826766</v>
      </c>
      <c r="D36" s="6">
        <f t="shared" si="76"/>
        <v>0.02763305008</v>
      </c>
      <c r="E36" s="6">
        <f t="shared" si="76"/>
        <v>0.02337021349</v>
      </c>
      <c r="F36" s="6">
        <f t="shared" si="76"/>
        <v>0.02031502429</v>
      </c>
      <c r="G36" s="6">
        <f t="shared" si="76"/>
        <v>0.01801508114</v>
      </c>
      <c r="H36" s="1"/>
      <c r="I36" s="1">
        <v>250.0</v>
      </c>
      <c r="J36" s="6">
        <f t="shared" ref="J36:N36" si="77">$C$5*sqrt(C36/((1/C$8+1/(C$8+1))*$B36))</f>
        <v>2.338236246</v>
      </c>
      <c r="K36" s="6">
        <f t="shared" si="77"/>
        <v>1.899908574</v>
      </c>
      <c r="L36" s="6">
        <f t="shared" si="77"/>
        <v>1.606817519</v>
      </c>
      <c r="M36" s="6">
        <f t="shared" si="77"/>
        <v>1.396758183</v>
      </c>
      <c r="N36" s="6">
        <f t="shared" si="77"/>
        <v>1.238625741</v>
      </c>
      <c r="O36" s="6">
        <f t="shared" ref="O36:S36" si="78">O35</f>
        <v>3.6</v>
      </c>
      <c r="P36" s="6">
        <f t="shared" si="78"/>
        <v>3.1</v>
      </c>
      <c r="Q36" s="6">
        <f t="shared" si="78"/>
        <v>2.7</v>
      </c>
      <c r="R36" s="6">
        <f t="shared" si="78"/>
        <v>2.4</v>
      </c>
      <c r="S36" s="6">
        <f t="shared" si="78"/>
        <v>2.2</v>
      </c>
    </row>
    <row r="37">
      <c r="B37" s="1">
        <v>260.0</v>
      </c>
      <c r="C37" s="6">
        <f t="shared" ref="C37:G37" si="79">1/((2*pi()*$C$6*10^3)^2*((1/C$8+1/(C$8+1))*$B37*10^(-6)))*10^6</f>
        <v>0.03270025736</v>
      </c>
      <c r="D37" s="6">
        <f t="shared" si="79"/>
        <v>0.02657024047</v>
      </c>
      <c r="E37" s="6">
        <f t="shared" si="79"/>
        <v>0.02247135912</v>
      </c>
      <c r="F37" s="6">
        <f t="shared" si="79"/>
        <v>0.0195336772</v>
      </c>
      <c r="G37" s="6">
        <f t="shared" si="79"/>
        <v>0.01732219341</v>
      </c>
      <c r="H37" s="1"/>
      <c r="I37" s="1">
        <v>260.0</v>
      </c>
      <c r="J37" s="6">
        <f t="shared" ref="J37:N37" si="80">$C$5*sqrt(C37/((1/C$8+1/(C$8+1))*$B37))</f>
        <v>2.248304083</v>
      </c>
      <c r="K37" s="6">
        <f t="shared" si="80"/>
        <v>1.826835167</v>
      </c>
      <c r="L37" s="6">
        <f t="shared" si="80"/>
        <v>1.545016845</v>
      </c>
      <c r="M37" s="6">
        <f t="shared" si="80"/>
        <v>1.343036714</v>
      </c>
      <c r="N37" s="6">
        <f t="shared" si="80"/>
        <v>1.190986289</v>
      </c>
      <c r="O37" s="6">
        <f t="shared" ref="O37:S37" si="81">O36</f>
        <v>3.6</v>
      </c>
      <c r="P37" s="6">
        <f t="shared" si="81"/>
        <v>3.1</v>
      </c>
      <c r="Q37" s="6">
        <f t="shared" si="81"/>
        <v>2.7</v>
      </c>
      <c r="R37" s="6">
        <f t="shared" si="81"/>
        <v>2.4</v>
      </c>
      <c r="S37" s="6">
        <f t="shared" si="81"/>
        <v>2.2</v>
      </c>
    </row>
    <row r="38">
      <c r="B38" s="1">
        <v>270.0</v>
      </c>
      <c r="C38" s="6">
        <f t="shared" ref="C38:G38" si="82">1/((2*pi()*$C$6*10^3)^2*((1/C$8+1/(C$8+1))*$B38*10^(-6)))*10^6</f>
        <v>0.03148913672</v>
      </c>
      <c r="D38" s="6">
        <f t="shared" si="82"/>
        <v>0.02558615749</v>
      </c>
      <c r="E38" s="6">
        <f t="shared" si="82"/>
        <v>0.02163908656</v>
      </c>
      <c r="F38" s="6">
        <f t="shared" si="82"/>
        <v>0.01881020768</v>
      </c>
      <c r="G38" s="6">
        <f t="shared" si="82"/>
        <v>0.01668063069</v>
      </c>
      <c r="H38" s="1"/>
      <c r="I38" s="1">
        <v>270.0</v>
      </c>
      <c r="J38" s="6">
        <f t="shared" ref="J38:N38" si="83">$C$5*sqrt(C38/((1/C$8+1/(C$8+1))*$B38))</f>
        <v>2.165033561</v>
      </c>
      <c r="K38" s="6">
        <f t="shared" si="83"/>
        <v>1.759174605</v>
      </c>
      <c r="L38" s="6">
        <f t="shared" si="83"/>
        <v>1.487793999</v>
      </c>
      <c r="M38" s="6">
        <f t="shared" si="83"/>
        <v>1.293294614</v>
      </c>
      <c r="N38" s="6">
        <f t="shared" si="83"/>
        <v>1.146875686</v>
      </c>
      <c r="O38" s="6">
        <f t="shared" ref="O38:S38" si="84">O37</f>
        <v>3.6</v>
      </c>
      <c r="P38" s="6">
        <f t="shared" si="84"/>
        <v>3.1</v>
      </c>
      <c r="Q38" s="6">
        <f t="shared" si="84"/>
        <v>2.7</v>
      </c>
      <c r="R38" s="6">
        <f t="shared" si="84"/>
        <v>2.4</v>
      </c>
      <c r="S38" s="6">
        <f t="shared" si="84"/>
        <v>2.2</v>
      </c>
    </row>
    <row r="39">
      <c r="B39" s="1">
        <v>280.0</v>
      </c>
      <c r="C39" s="6">
        <f t="shared" ref="C39:G39" si="85">1/((2*pi()*$C$6*10^3)^2*((1/C$8+1/(C$8+1))*$B39*10^(-6)))*10^6</f>
        <v>0.03036452469</v>
      </c>
      <c r="D39" s="6">
        <f t="shared" si="85"/>
        <v>0.02467236615</v>
      </c>
      <c r="E39" s="6">
        <f t="shared" si="85"/>
        <v>0.02086626204</v>
      </c>
      <c r="F39" s="6">
        <f t="shared" si="85"/>
        <v>0.01813841454</v>
      </c>
      <c r="G39" s="6">
        <f t="shared" si="85"/>
        <v>0.01608489388</v>
      </c>
      <c r="H39" s="1"/>
      <c r="I39" s="1">
        <v>280.0</v>
      </c>
      <c r="J39" s="6">
        <f t="shared" ref="J39:N39" si="86">$C$5*sqrt(C39/((1/C$8+1/(C$8+1))*$B39))</f>
        <v>2.087710934</v>
      </c>
      <c r="K39" s="6">
        <f t="shared" si="86"/>
        <v>1.696346941</v>
      </c>
      <c r="L39" s="6">
        <f t="shared" si="86"/>
        <v>1.434658499</v>
      </c>
      <c r="M39" s="6">
        <f t="shared" si="86"/>
        <v>1.247105521</v>
      </c>
      <c r="N39" s="6">
        <f t="shared" si="86"/>
        <v>1.10591584</v>
      </c>
      <c r="O39" s="6">
        <f t="shared" ref="O39:S39" si="87">O38</f>
        <v>3.6</v>
      </c>
      <c r="P39" s="6">
        <f t="shared" si="87"/>
        <v>3.1</v>
      </c>
      <c r="Q39" s="6">
        <f t="shared" si="87"/>
        <v>2.7</v>
      </c>
      <c r="R39" s="6">
        <f t="shared" si="87"/>
        <v>2.4</v>
      </c>
      <c r="S39" s="6">
        <f t="shared" si="87"/>
        <v>2.2</v>
      </c>
    </row>
    <row r="40">
      <c r="B40" s="1">
        <v>290.0</v>
      </c>
      <c r="C40" s="6">
        <f t="shared" ref="C40:G40" si="88">1/((2*pi()*$C$6*10^3)^2*((1/C$8+1/(C$8+1))*$B40*10^(-6)))*10^6</f>
        <v>0.02931747212</v>
      </c>
      <c r="D40" s="6">
        <f t="shared" si="88"/>
        <v>0.0238215949</v>
      </c>
      <c r="E40" s="6">
        <f t="shared" si="88"/>
        <v>0.02014673577</v>
      </c>
      <c r="F40" s="6">
        <f t="shared" si="88"/>
        <v>0.01751295197</v>
      </c>
      <c r="G40" s="6">
        <f t="shared" si="88"/>
        <v>0.01553024236</v>
      </c>
      <c r="H40" s="1"/>
      <c r="I40" s="1">
        <v>290.0</v>
      </c>
      <c r="J40" s="6">
        <f t="shared" ref="J40:N40" si="89">$C$5*sqrt(C40/((1/C$8+1/(C$8+1))*$B40))</f>
        <v>2.015720902</v>
      </c>
      <c r="K40" s="6">
        <f t="shared" si="89"/>
        <v>1.637852219</v>
      </c>
      <c r="L40" s="6">
        <f t="shared" si="89"/>
        <v>1.385187516</v>
      </c>
      <c r="M40" s="6">
        <f t="shared" si="89"/>
        <v>1.204101882</v>
      </c>
      <c r="N40" s="6">
        <f t="shared" si="89"/>
        <v>1.067780811</v>
      </c>
      <c r="O40" s="6">
        <f t="shared" ref="O40:S40" si="90">O39</f>
        <v>3.6</v>
      </c>
      <c r="P40" s="6">
        <f t="shared" si="90"/>
        <v>3.1</v>
      </c>
      <c r="Q40" s="6">
        <f t="shared" si="90"/>
        <v>2.7</v>
      </c>
      <c r="R40" s="6">
        <f t="shared" si="90"/>
        <v>2.4</v>
      </c>
      <c r="S40" s="6">
        <f t="shared" si="90"/>
        <v>2.2</v>
      </c>
    </row>
    <row r="41">
      <c r="B41" s="1">
        <v>300.0</v>
      </c>
      <c r="C41" s="6">
        <f t="shared" ref="C41:G41" si="91">1/((2*pi()*$C$6*10^3)^2*((1/C$8+1/(C$8+1))*$B41*10^(-6)))*10^6</f>
        <v>0.02834022305</v>
      </c>
      <c r="D41" s="6">
        <f t="shared" si="91"/>
        <v>0.02302754174</v>
      </c>
      <c r="E41" s="6">
        <f t="shared" si="91"/>
        <v>0.01947517791</v>
      </c>
      <c r="F41" s="6">
        <f t="shared" si="91"/>
        <v>0.01692918691</v>
      </c>
      <c r="G41" s="6">
        <f t="shared" si="91"/>
        <v>0.01501256762</v>
      </c>
      <c r="H41" s="1"/>
      <c r="I41" s="1">
        <v>300.0</v>
      </c>
      <c r="J41" s="6">
        <f t="shared" ref="J41:N41" si="92">$C$5*sqrt(C41/((1/C$8+1/(C$8+1))*$B41))</f>
        <v>1.948530205</v>
      </c>
      <c r="K41" s="6">
        <f t="shared" si="92"/>
        <v>1.583257145</v>
      </c>
      <c r="L41" s="6">
        <f t="shared" si="92"/>
        <v>1.339014599</v>
      </c>
      <c r="M41" s="6">
        <f t="shared" si="92"/>
        <v>1.163965152</v>
      </c>
      <c r="N41" s="6">
        <f t="shared" si="92"/>
        <v>1.032188117</v>
      </c>
      <c r="O41" s="6">
        <f t="shared" ref="O41:S41" si="93">O40</f>
        <v>3.6</v>
      </c>
      <c r="P41" s="6">
        <f t="shared" si="93"/>
        <v>3.1</v>
      </c>
      <c r="Q41" s="6">
        <f t="shared" si="93"/>
        <v>2.7</v>
      </c>
      <c r="R41" s="6">
        <f t="shared" si="93"/>
        <v>2.4</v>
      </c>
      <c r="S41" s="6">
        <f t="shared" si="93"/>
        <v>2.2</v>
      </c>
    </row>
    <row r="42">
      <c r="B42" s="1">
        <v>310.0</v>
      </c>
      <c r="C42" s="6">
        <f t="shared" ref="C42:G42" si="94">1/((2*pi()*$C$6*10^3)^2*((1/C$8+1/(C$8+1))*$B42*10^(-6)))*10^6</f>
        <v>0.0274260223</v>
      </c>
      <c r="D42" s="6">
        <f t="shared" si="94"/>
        <v>0.02228471781</v>
      </c>
      <c r="E42" s="6">
        <f t="shared" si="94"/>
        <v>0.01884694636</v>
      </c>
      <c r="F42" s="6">
        <f t="shared" si="94"/>
        <v>0.0163830841</v>
      </c>
      <c r="G42" s="6">
        <f t="shared" si="94"/>
        <v>0.01452829124</v>
      </c>
      <c r="H42" s="1"/>
      <c r="I42" s="1">
        <v>310.0</v>
      </c>
      <c r="J42" s="6">
        <f t="shared" ref="J42:N42" si="95">$C$5*sqrt(C42/((1/C$8+1/(C$8+1))*$B42))</f>
        <v>1.885674392</v>
      </c>
      <c r="K42" s="6">
        <f t="shared" si="95"/>
        <v>1.532184334</v>
      </c>
      <c r="L42" s="6">
        <f t="shared" si="95"/>
        <v>1.29582058</v>
      </c>
      <c r="M42" s="6">
        <f t="shared" si="95"/>
        <v>1.126417889</v>
      </c>
      <c r="N42" s="6">
        <f t="shared" si="95"/>
        <v>0.9988917262</v>
      </c>
      <c r="O42" s="6">
        <f t="shared" ref="O42:S42" si="96">O41</f>
        <v>3.6</v>
      </c>
      <c r="P42" s="6">
        <f t="shared" si="96"/>
        <v>3.1</v>
      </c>
      <c r="Q42" s="6">
        <f t="shared" si="96"/>
        <v>2.7</v>
      </c>
      <c r="R42" s="6">
        <f t="shared" si="96"/>
        <v>2.4</v>
      </c>
      <c r="S42" s="6">
        <f t="shared" si="96"/>
        <v>2.2</v>
      </c>
    </row>
    <row r="43">
      <c r="B43" s="1">
        <v>320.0</v>
      </c>
      <c r="C43" s="6">
        <f t="shared" ref="C43:G43" si="97">1/((2*pi()*$C$6*10^3)^2*((1/C$8+1/(C$8+1))*$B43*10^(-6)))*10^6</f>
        <v>0.02656895911</v>
      </c>
      <c r="D43" s="6">
        <f t="shared" si="97"/>
        <v>0.02158832038</v>
      </c>
      <c r="E43" s="6">
        <f t="shared" si="97"/>
        <v>0.01825797929</v>
      </c>
      <c r="F43" s="6">
        <f t="shared" si="97"/>
        <v>0.01587111273</v>
      </c>
      <c r="G43" s="6">
        <f t="shared" si="97"/>
        <v>0.01407428214</v>
      </c>
      <c r="H43" s="1"/>
      <c r="I43" s="1">
        <v>320.0</v>
      </c>
      <c r="J43" s="6">
        <f t="shared" ref="J43:N43" si="98">$C$5*sqrt(C43/((1/C$8+1/(C$8+1))*$B43))</f>
        <v>1.826747068</v>
      </c>
      <c r="K43" s="6">
        <f t="shared" si="98"/>
        <v>1.484303573</v>
      </c>
      <c r="L43" s="6">
        <f t="shared" si="98"/>
        <v>1.255326187</v>
      </c>
      <c r="M43" s="6">
        <f t="shared" si="98"/>
        <v>1.09121733</v>
      </c>
      <c r="N43" s="6">
        <f t="shared" si="98"/>
        <v>0.9676763598</v>
      </c>
      <c r="O43" s="6">
        <f t="shared" ref="O43:S43" si="99">O42</f>
        <v>3.6</v>
      </c>
      <c r="P43" s="6">
        <f t="shared" si="99"/>
        <v>3.1</v>
      </c>
      <c r="Q43" s="6">
        <f t="shared" si="99"/>
        <v>2.7</v>
      </c>
      <c r="R43" s="6">
        <f t="shared" si="99"/>
        <v>2.4</v>
      </c>
      <c r="S43" s="6">
        <f t="shared" si="99"/>
        <v>2.2</v>
      </c>
    </row>
    <row r="44">
      <c r="B44" s="1">
        <v>330.0</v>
      </c>
      <c r="C44" s="6">
        <f t="shared" ref="C44:G44" si="100">1/((2*pi()*$C$6*10^3)^2*((1/C$8+1/(C$8+1))*$B44*10^(-6)))*10^6</f>
        <v>0.02576383913</v>
      </c>
      <c r="D44" s="6">
        <f t="shared" si="100"/>
        <v>0.02093412885</v>
      </c>
      <c r="E44" s="6">
        <f t="shared" si="100"/>
        <v>0.01770470719</v>
      </c>
      <c r="F44" s="6">
        <f t="shared" si="100"/>
        <v>0.01539016992</v>
      </c>
      <c r="G44" s="6">
        <f t="shared" si="100"/>
        <v>0.01364778874</v>
      </c>
      <c r="H44" s="1"/>
      <c r="I44" s="1">
        <v>330.0</v>
      </c>
      <c r="J44" s="6">
        <f t="shared" ref="J44:N44" si="101">$C$5*sqrt(C44/((1/C$8+1/(C$8+1))*$B44))</f>
        <v>1.771391096</v>
      </c>
      <c r="K44" s="6">
        <f t="shared" si="101"/>
        <v>1.439324677</v>
      </c>
      <c r="L44" s="6">
        <f t="shared" si="101"/>
        <v>1.217285999</v>
      </c>
      <c r="M44" s="6">
        <f t="shared" si="101"/>
        <v>1.058150139</v>
      </c>
      <c r="N44" s="6">
        <f t="shared" si="101"/>
        <v>0.9383528337</v>
      </c>
      <c r="O44" s="6">
        <f t="shared" ref="O44:S44" si="102">O43</f>
        <v>3.6</v>
      </c>
      <c r="P44" s="6">
        <f t="shared" si="102"/>
        <v>3.1</v>
      </c>
      <c r="Q44" s="6">
        <f t="shared" si="102"/>
        <v>2.7</v>
      </c>
      <c r="R44" s="6">
        <f t="shared" si="102"/>
        <v>2.4</v>
      </c>
      <c r="S44" s="6">
        <f t="shared" si="102"/>
        <v>2.2</v>
      </c>
    </row>
    <row r="45">
      <c r="B45" s="1">
        <v>340.0</v>
      </c>
      <c r="C45" s="6">
        <f t="shared" ref="C45:G45" si="103">1/((2*pi()*$C$6*10^3)^2*((1/C$8+1/(C$8+1))*$B45*10^(-6)))*10^6</f>
        <v>0.02500607916</v>
      </c>
      <c r="D45" s="6">
        <f t="shared" si="103"/>
        <v>0.02031841918</v>
      </c>
      <c r="E45" s="6">
        <f t="shared" si="103"/>
        <v>0.01718398051</v>
      </c>
      <c r="F45" s="6">
        <f t="shared" si="103"/>
        <v>0.01493751786</v>
      </c>
      <c r="G45" s="6">
        <f t="shared" si="103"/>
        <v>0.01324638319</v>
      </c>
      <c r="H45" s="1"/>
      <c r="I45" s="1">
        <v>340.0</v>
      </c>
      <c r="J45" s="6">
        <f t="shared" ref="J45:N45" si="104">$C$5*sqrt(C45/((1/C$8+1/(C$8+1))*$B45))</f>
        <v>1.719291358</v>
      </c>
      <c r="K45" s="6">
        <f t="shared" si="104"/>
        <v>1.396991598</v>
      </c>
      <c r="L45" s="6">
        <f t="shared" si="104"/>
        <v>1.18148347</v>
      </c>
      <c r="M45" s="6">
        <f t="shared" si="104"/>
        <v>1.027028076</v>
      </c>
      <c r="N45" s="6">
        <f t="shared" si="104"/>
        <v>0.910754221</v>
      </c>
      <c r="O45" s="6">
        <f t="shared" ref="O45:S45" si="105">O44</f>
        <v>3.6</v>
      </c>
      <c r="P45" s="6">
        <f t="shared" si="105"/>
        <v>3.1</v>
      </c>
      <c r="Q45" s="6">
        <f t="shared" si="105"/>
        <v>2.7</v>
      </c>
      <c r="R45" s="6">
        <f t="shared" si="105"/>
        <v>2.4</v>
      </c>
      <c r="S45" s="6">
        <f t="shared" si="105"/>
        <v>2.2</v>
      </c>
    </row>
    <row r="46">
      <c r="B46" s="1">
        <v>350.0</v>
      </c>
      <c r="C46" s="6">
        <f t="shared" ref="C46:G46" si="106">1/((2*pi()*$C$6*10^3)^2*((1/C$8+1/(C$8+1))*$B46*10^(-6)))*10^6</f>
        <v>0.02429161976</v>
      </c>
      <c r="D46" s="6">
        <f t="shared" si="106"/>
        <v>0.01973789292</v>
      </c>
      <c r="E46" s="6">
        <f t="shared" si="106"/>
        <v>0.01669300963</v>
      </c>
      <c r="F46" s="6">
        <f t="shared" si="106"/>
        <v>0.01451073164</v>
      </c>
      <c r="G46" s="6">
        <f t="shared" si="106"/>
        <v>0.0128679151</v>
      </c>
      <c r="H46" s="1"/>
      <c r="I46" s="1">
        <v>350.0</v>
      </c>
      <c r="J46" s="6">
        <f t="shared" ref="J46:N46" si="107">$C$5*sqrt(C46/((1/C$8+1/(C$8+1))*$B46))</f>
        <v>1.670168747</v>
      </c>
      <c r="K46" s="6">
        <f t="shared" si="107"/>
        <v>1.357077553</v>
      </c>
      <c r="L46" s="6">
        <f t="shared" si="107"/>
        <v>1.147726799</v>
      </c>
      <c r="M46" s="6">
        <f t="shared" si="107"/>
        <v>0.9976844164</v>
      </c>
      <c r="N46" s="6">
        <f t="shared" si="107"/>
        <v>0.8847326718</v>
      </c>
      <c r="O46" s="6">
        <f t="shared" ref="O46:S46" si="108">O45</f>
        <v>3.6</v>
      </c>
      <c r="P46" s="6">
        <f t="shared" si="108"/>
        <v>3.1</v>
      </c>
      <c r="Q46" s="6">
        <f t="shared" si="108"/>
        <v>2.7</v>
      </c>
      <c r="R46" s="6">
        <f t="shared" si="108"/>
        <v>2.4</v>
      </c>
      <c r="S46" s="6">
        <f t="shared" si="108"/>
        <v>2.2</v>
      </c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75"/>
  <sheetData>
    <row r="3">
      <c r="B3" s="1" t="s">
        <v>74</v>
      </c>
      <c r="C3" s="6">
        <f>'定数計算シート'!C4</f>
        <v>90</v>
      </c>
      <c r="D3" s="6">
        <f>'定数計算シート'!E4</f>
        <v>180</v>
      </c>
    </row>
    <row r="4">
      <c r="B4" s="1" t="s">
        <v>53</v>
      </c>
      <c r="C4" s="6">
        <f>'定数計算シート'!D5</f>
        <v>12</v>
      </c>
    </row>
    <row r="5">
      <c r="B5" s="1" t="s">
        <v>75</v>
      </c>
      <c r="C5" s="6">
        <f>'定数計算シート'!E6</f>
        <v>5</v>
      </c>
    </row>
    <row r="8">
      <c r="B8" s="1" t="s">
        <v>55</v>
      </c>
      <c r="C8" s="6">
        <f>'定数計算シート'!C11</f>
        <v>7.5</v>
      </c>
    </row>
    <row r="9">
      <c r="B9" s="1" t="s">
        <v>39</v>
      </c>
      <c r="C9" s="6">
        <f>'定数計算シート'!C77</f>
        <v>150</v>
      </c>
      <c r="D9" s="1" t="s">
        <v>40</v>
      </c>
    </row>
    <row r="10">
      <c r="B10" s="1" t="s">
        <v>47</v>
      </c>
      <c r="C10" s="6">
        <f>'定数計算シート'!C82</f>
        <v>30</v>
      </c>
      <c r="D10" s="1" t="s">
        <v>40</v>
      </c>
    </row>
    <row r="11">
      <c r="B11" s="1" t="s">
        <v>76</v>
      </c>
      <c r="C11" s="6">
        <f>'定数計算シート'!C79</f>
        <v>0.047</v>
      </c>
      <c r="D11" s="1" t="s">
        <v>43</v>
      </c>
    </row>
    <row r="13">
      <c r="B13" s="1" t="s">
        <v>34</v>
      </c>
      <c r="C13" s="6">
        <f>'定数計算シート'!C33</f>
        <v>109.4268783</v>
      </c>
      <c r="D13" s="1" t="s">
        <v>33</v>
      </c>
    </row>
    <row r="14">
      <c r="B14" s="1" t="s">
        <v>48</v>
      </c>
      <c r="C14" s="6">
        <f>'定数計算シート'!C83</f>
        <v>55</v>
      </c>
      <c r="D14" s="1" t="s">
        <v>40</v>
      </c>
    </row>
    <row r="15">
      <c r="B15" s="1" t="s">
        <v>49</v>
      </c>
      <c r="C15" s="6">
        <f>'定数計算シート'!C84</f>
        <v>98.98966578</v>
      </c>
      <c r="D15" s="1" t="s">
        <v>13</v>
      </c>
    </row>
    <row r="16">
      <c r="B16" s="1" t="s">
        <v>50</v>
      </c>
      <c r="C16" s="6">
        <f>'定数計算シート'!C85</f>
        <v>3.198833196</v>
      </c>
    </row>
    <row r="17">
      <c r="B17" s="1" t="s">
        <v>26</v>
      </c>
      <c r="C17" s="6">
        <f>'定数計算シート'!C86</f>
        <v>0.44</v>
      </c>
    </row>
    <row r="18">
      <c r="B18" s="1" t="s">
        <v>51</v>
      </c>
      <c r="C18" s="6">
        <f>'定数計算シート'!C87</f>
        <v>54.71859658</v>
      </c>
      <c r="D18" s="1" t="s">
        <v>13</v>
      </c>
    </row>
    <row r="20">
      <c r="B20" s="1" t="s">
        <v>77</v>
      </c>
      <c r="C20" s="1" t="s">
        <v>27</v>
      </c>
      <c r="D20" s="1" t="s">
        <v>78</v>
      </c>
      <c r="E20" s="1" t="s">
        <v>79</v>
      </c>
      <c r="F20" s="1" t="s">
        <v>80</v>
      </c>
    </row>
    <row r="21">
      <c r="B21" s="1">
        <v>1.0</v>
      </c>
      <c r="C21" s="6">
        <f t="shared" ref="C21:C221" si="2">B21/$C$15</f>
        <v>0.01010206462</v>
      </c>
      <c r="D21" s="6">
        <f t="shared" ref="D21:E21" si="1">1/(2*$C$8)*C$3*1/sqrt((1+$C$17*(1-1/$C21^2))^2+1/$C$16^2*($C21-1/$C21)^2)</f>
        <v>0.001392043286</v>
      </c>
      <c r="E21" s="6">
        <f t="shared" si="1"/>
        <v>0.002784086572</v>
      </c>
      <c r="F21" s="6">
        <f>'定数計算シート'!D5</f>
        <v>12</v>
      </c>
    </row>
    <row r="22">
      <c r="B22" s="1">
        <v>2.0</v>
      </c>
      <c r="C22" s="6">
        <f t="shared" si="2"/>
        <v>0.02020412923</v>
      </c>
      <c r="D22" s="6">
        <f t="shared" ref="D22:E22" si="3">1/(2*$C$8)*C$3*1/sqrt((1+$C$17*(1-1/$C22^2))^2+1/$C$16^2*($C22-1/$C22)^2)</f>
        <v>0.005573328081</v>
      </c>
      <c r="E22" s="6">
        <f t="shared" si="3"/>
        <v>0.01114665616</v>
      </c>
      <c r="F22" s="6">
        <f t="shared" ref="F22:F221" si="5">F21</f>
        <v>12</v>
      </c>
    </row>
    <row r="23">
      <c r="B23" s="1">
        <v>3.0</v>
      </c>
      <c r="C23" s="6">
        <f t="shared" si="2"/>
        <v>0.03030619385</v>
      </c>
      <c r="D23" s="6">
        <f t="shared" ref="D23:E23" si="4">1/(2*$C$8)*C$3*1/sqrt((1+$C$17*(1-1/$C23^2))^2+1/$C$16^2*($C23-1/$C23)^2)</f>
        <v>0.01255936547</v>
      </c>
      <c r="E23" s="6">
        <f t="shared" si="4"/>
        <v>0.02511873094</v>
      </c>
      <c r="F23" s="6">
        <f t="shared" si="5"/>
        <v>12</v>
      </c>
    </row>
    <row r="24">
      <c r="B24" s="1">
        <v>4.0</v>
      </c>
      <c r="C24" s="6">
        <f t="shared" si="2"/>
        <v>0.04040825846</v>
      </c>
      <c r="D24" s="6">
        <f t="shared" ref="D24:E24" si="6">1/(2*$C$8)*C$3*1/sqrt((1+$C$17*(1-1/$C24^2))^2+1/$C$16^2*($C24-1/$C24)^2)</f>
        <v>0.02237616224</v>
      </c>
      <c r="E24" s="6">
        <f t="shared" si="6"/>
        <v>0.04475232447</v>
      </c>
      <c r="F24" s="6">
        <f t="shared" si="5"/>
        <v>12</v>
      </c>
    </row>
    <row r="25">
      <c r="B25" s="1">
        <v>5.0</v>
      </c>
      <c r="C25" s="6">
        <f t="shared" si="2"/>
        <v>0.05051032308</v>
      </c>
      <c r="D25" s="6">
        <f t="shared" ref="D25:E25" si="7">1/(2*$C$8)*C$3*1/sqrt((1+$C$17*(1-1/$C25^2))^2+1/$C$16^2*($C25-1/$C25)^2)</f>
        <v>0.03506045595</v>
      </c>
      <c r="E25" s="6">
        <f t="shared" si="7"/>
        <v>0.07012091189</v>
      </c>
      <c r="F25" s="6">
        <f t="shared" si="5"/>
        <v>12</v>
      </c>
    </row>
    <row r="26">
      <c r="B26" s="1">
        <v>6.0</v>
      </c>
      <c r="C26" s="6">
        <f t="shared" si="2"/>
        <v>0.0606123877</v>
      </c>
      <c r="D26" s="6">
        <f t="shared" ref="D26:E26" si="8">1/(2*$C$8)*C$3*1/sqrt((1+$C$17*(1-1/$C26^2))^2+1/$C$16^2*($C26-1/$C26)^2)</f>
        <v>0.05066004936</v>
      </c>
      <c r="E26" s="6">
        <f t="shared" si="8"/>
        <v>0.1013200987</v>
      </c>
      <c r="F26" s="6">
        <f t="shared" si="5"/>
        <v>12</v>
      </c>
    </row>
    <row r="27">
      <c r="B27" s="1">
        <v>7.0</v>
      </c>
      <c r="C27" s="6">
        <f t="shared" si="2"/>
        <v>0.07071445231</v>
      </c>
      <c r="D27" s="6">
        <f t="shared" ref="D27:E27" si="9">1/(2*$C$8)*C$3*1/sqrt((1+$C$17*(1-1/$C27^2))^2+1/$C$16^2*($C27-1/$C27)^2)</f>
        <v>0.06923424959</v>
      </c>
      <c r="E27" s="6">
        <f t="shared" si="9"/>
        <v>0.1384684992</v>
      </c>
      <c r="F27" s="6">
        <f t="shared" si="5"/>
        <v>12</v>
      </c>
    </row>
    <row r="28">
      <c r="B28" s="1">
        <v>8.0</v>
      </c>
      <c r="C28" s="6">
        <f t="shared" si="2"/>
        <v>0.08081651693</v>
      </c>
      <c r="D28" s="6">
        <f t="shared" ref="D28:E28" si="10">1/(2*$C$8)*C$3*1/sqrt((1+$C$17*(1-1/$C28^2))^2+1/$C$16^2*($C28-1/$C28)^2)</f>
        <v>0.09085441936</v>
      </c>
      <c r="E28" s="6">
        <f t="shared" si="10"/>
        <v>0.1817088387</v>
      </c>
      <c r="F28" s="6">
        <f t="shared" si="5"/>
        <v>12</v>
      </c>
    </row>
    <row r="29">
      <c r="B29" s="1">
        <v>9.0</v>
      </c>
      <c r="C29" s="6">
        <f t="shared" si="2"/>
        <v>0.09091858154</v>
      </c>
      <c r="D29" s="6">
        <f t="shared" ref="D29:E29" si="11">1/(2*$C$8)*C$3*1/sqrt((1+$C$17*(1-1/$C29^2))^2+1/$C$16^2*($C29-1/$C29)^2)</f>
        <v>0.1156046494</v>
      </c>
      <c r="E29" s="6">
        <f t="shared" si="11"/>
        <v>0.2312092987</v>
      </c>
      <c r="F29" s="6">
        <f t="shared" si="5"/>
        <v>12</v>
      </c>
    </row>
    <row r="30">
      <c r="B30" s="1">
        <v>10.0</v>
      </c>
      <c r="C30" s="6">
        <f t="shared" si="2"/>
        <v>0.1010206462</v>
      </c>
      <c r="D30" s="6">
        <f t="shared" ref="D30:E30" si="12">1/(2*$C$8)*C$3*1/sqrt((1+$C$17*(1-1/$C30^2))^2+1/$C$16^2*($C30-1/$C30)^2)</f>
        <v>0.1435825633</v>
      </c>
      <c r="E30" s="6">
        <f t="shared" si="12"/>
        <v>0.2871651266</v>
      </c>
      <c r="F30" s="6">
        <f t="shared" si="5"/>
        <v>12</v>
      </c>
    </row>
    <row r="31">
      <c r="B31" s="1">
        <v>11.0</v>
      </c>
      <c r="C31" s="6">
        <f t="shared" si="2"/>
        <v>0.1111227108</v>
      </c>
      <c r="D31" s="6">
        <f t="shared" ref="D31:E31" si="13">1/(2*$C$8)*C$3*1/sqrt((1+$C$17*(1-1/$C31^2))^2+1/$C$16^2*($C31-1/$C31)^2)</f>
        <v>0.1749002696</v>
      </c>
      <c r="E31" s="6">
        <f t="shared" si="13"/>
        <v>0.3498005391</v>
      </c>
      <c r="F31" s="6">
        <f t="shared" si="5"/>
        <v>12</v>
      </c>
    </row>
    <row r="32">
      <c r="B32" s="1">
        <v>12.0</v>
      </c>
      <c r="C32" s="6">
        <f t="shared" si="2"/>
        <v>0.1212247754</v>
      </c>
      <c r="D32" s="6">
        <f t="shared" ref="D32:E32" si="14">1/(2*$C$8)*C$3*1/sqrt((1+$C$17*(1-1/$C32^2))^2+1/$C$16^2*($C32-1/$C32)^2)</f>
        <v>0.2096854758</v>
      </c>
      <c r="E32" s="6">
        <f t="shared" si="14"/>
        <v>0.4193709517</v>
      </c>
      <c r="F32" s="6">
        <f t="shared" si="5"/>
        <v>12</v>
      </c>
    </row>
    <row r="33">
      <c r="B33" s="1">
        <v>13.0</v>
      </c>
      <c r="C33" s="6">
        <f t="shared" si="2"/>
        <v>0.13132684</v>
      </c>
      <c r="D33" s="6">
        <f t="shared" ref="D33:E33" si="15">1/(2*$C$8)*C$3*1/sqrt((1+$C$17*(1-1/$C33^2))^2+1/$C$16^2*($C33-1/$C33)^2)</f>
        <v>0.2480827876</v>
      </c>
      <c r="E33" s="6">
        <f t="shared" si="15"/>
        <v>0.4961655752</v>
      </c>
      <c r="F33" s="6">
        <f t="shared" si="5"/>
        <v>12</v>
      </c>
    </row>
    <row r="34">
      <c r="B34" s="1">
        <v>14.0</v>
      </c>
      <c r="C34" s="6">
        <f t="shared" si="2"/>
        <v>0.1414289046</v>
      </c>
      <c r="D34" s="6">
        <f t="shared" ref="D34:E34" si="16">1/(2*$C$8)*C$3*1/sqrt((1+$C$17*(1-1/$C34^2))^2+1/$C$16^2*($C34-1/$C34)^2)</f>
        <v>0.2902552134</v>
      </c>
      <c r="E34" s="6">
        <f t="shared" si="16"/>
        <v>0.5805104269</v>
      </c>
      <c r="F34" s="6">
        <f t="shared" si="5"/>
        <v>12</v>
      </c>
    </row>
    <row r="35">
      <c r="B35" s="1">
        <v>15.0</v>
      </c>
      <c r="C35" s="6">
        <f t="shared" si="2"/>
        <v>0.1515309692</v>
      </c>
      <c r="D35" s="6">
        <f t="shared" ref="D35:E35" si="17">1/(2*$C$8)*C$3*1/sqrt((1+$C$17*(1-1/$C35^2))^2+1/$C$16^2*($C35-1/$C35)^2)</f>
        <v>0.3363859064</v>
      </c>
      <c r="E35" s="6">
        <f t="shared" si="17"/>
        <v>0.6727718128</v>
      </c>
      <c r="F35" s="6">
        <f t="shared" si="5"/>
        <v>12</v>
      </c>
    </row>
    <row r="36">
      <c r="B36" s="1">
        <v>16.0</v>
      </c>
      <c r="C36" s="6">
        <f t="shared" si="2"/>
        <v>0.1616330339</v>
      </c>
      <c r="D36" s="6">
        <f t="shared" ref="D36:E36" si="18">1/(2*$C$8)*C$3*1/sqrt((1+$C$17*(1-1/$C36^2))^2+1/$C$16^2*($C36-1/$C36)^2)</f>
        <v>0.3866801748</v>
      </c>
      <c r="E36" s="6">
        <f t="shared" si="18"/>
        <v>0.7733603496</v>
      </c>
      <c r="F36" s="6">
        <f t="shared" si="5"/>
        <v>12</v>
      </c>
    </row>
    <row r="37">
      <c r="B37" s="1">
        <v>17.0</v>
      </c>
      <c r="C37" s="6">
        <f t="shared" si="2"/>
        <v>0.1717350985</v>
      </c>
      <c r="D37" s="6">
        <f t="shared" ref="D37:E37" si="19">1/(2*$C$8)*C$3*1/sqrt((1+$C$17*(1-1/$C37^2))^2+1/$C$16^2*($C37-1/$C37)^2)</f>
        <v>0.4413678027</v>
      </c>
      <c r="E37" s="6">
        <f t="shared" si="19"/>
        <v>0.8827356055</v>
      </c>
      <c r="F37" s="6">
        <f t="shared" si="5"/>
        <v>12</v>
      </c>
    </row>
    <row r="38">
      <c r="B38" s="1">
        <v>18.0</v>
      </c>
      <c r="C38" s="6">
        <f t="shared" si="2"/>
        <v>0.1818371631</v>
      </c>
      <c r="D38" s="6">
        <f t="shared" ref="D38:E38" si="20">1/(2*$C$8)*C$3*1/sqrt((1+$C$17*(1-1/$C38^2))^2+1/$C$16^2*($C38-1/$C38)^2)</f>
        <v>0.5007057281</v>
      </c>
      <c r="E38" s="6">
        <f t="shared" si="20"/>
        <v>1.001411456</v>
      </c>
      <c r="F38" s="6">
        <f t="shared" si="5"/>
        <v>12</v>
      </c>
    </row>
    <row r="39">
      <c r="B39" s="1">
        <v>19.0</v>
      </c>
      <c r="C39" s="6">
        <f t="shared" si="2"/>
        <v>0.1919392277</v>
      </c>
      <c r="D39" s="6">
        <f t="shared" ref="D39:E39" si="21">1/(2*$C$8)*C$3*1/sqrt((1+$C$17*(1-1/$C39^2))^2+1/$C$16^2*($C39-1/$C39)^2)</f>
        <v>0.5649811341</v>
      </c>
      <c r="E39" s="6">
        <f t="shared" si="21"/>
        <v>1.129962268</v>
      </c>
      <c r="F39" s="6">
        <f t="shared" si="5"/>
        <v>12</v>
      </c>
    </row>
    <row r="40">
      <c r="B40" s="1">
        <v>20.0</v>
      </c>
      <c r="C40" s="6">
        <f t="shared" si="2"/>
        <v>0.2020412923</v>
      </c>
      <c r="D40" s="6">
        <f t="shared" ref="D40:E40" si="22">1/(2*$C$8)*C$3*1/sqrt((1+$C$17*(1-1/$C40^2))^2+1/$C$16^2*($C40-1/$C40)^2)</f>
        <v>0.6345150228</v>
      </c>
      <c r="E40" s="6">
        <f t="shared" si="22"/>
        <v>1.269030046</v>
      </c>
      <c r="F40" s="6">
        <f t="shared" si="5"/>
        <v>12</v>
      </c>
    </row>
    <row r="41">
      <c r="B41" s="1">
        <v>21.0</v>
      </c>
      <c r="C41" s="6">
        <f t="shared" si="2"/>
        <v>0.2121433569</v>
      </c>
      <c r="D41" s="6">
        <f t="shared" ref="D41:E41" si="23">1/(2*$C$8)*C$3*1/sqrt((1+$C$17*(1-1/$C41^2))^2+1/$C$16^2*($C41-1/$C41)^2)</f>
        <v>0.7096663494</v>
      </c>
      <c r="E41" s="6">
        <f t="shared" si="23"/>
        <v>1.419332699</v>
      </c>
      <c r="F41" s="6">
        <f t="shared" si="5"/>
        <v>12</v>
      </c>
    </row>
    <row r="42">
      <c r="B42" s="1">
        <v>22.0</v>
      </c>
      <c r="C42" s="6">
        <f t="shared" si="2"/>
        <v>0.2222454216</v>
      </c>
      <c r="D42" s="6">
        <f t="shared" ref="D42:E42" si="24">1/(2*$C$8)*C$3*1/sqrt((1+$C$17*(1-1/$C42^2))^2+1/$C$16^2*($C42-1/$C42)^2)</f>
        <v>0.7908368138</v>
      </c>
      <c r="E42" s="6">
        <f t="shared" si="24"/>
        <v>1.581673628</v>
      </c>
      <c r="F42" s="6">
        <f t="shared" si="5"/>
        <v>12</v>
      </c>
    </row>
    <row r="43">
      <c r="B43" s="1">
        <v>23.0</v>
      </c>
      <c r="C43" s="6">
        <f t="shared" si="2"/>
        <v>0.2323474862</v>
      </c>
      <c r="D43" s="6">
        <f t="shared" ref="D43:E43" si="25">1/(2*$C$8)*C$3*1/sqrt((1+$C$17*(1-1/$C43^2))^2+1/$C$16^2*($C43-1/$C43)^2)</f>
        <v>0.8784764235</v>
      </c>
      <c r="E43" s="6">
        <f t="shared" si="25"/>
        <v>1.756952847</v>
      </c>
      <c r="F43" s="6">
        <f t="shared" si="5"/>
        <v>12</v>
      </c>
    </row>
    <row r="44">
      <c r="B44" s="1">
        <v>24.0</v>
      </c>
      <c r="C44" s="6">
        <f t="shared" si="2"/>
        <v>0.2424495508</v>
      </c>
      <c r="D44" s="6">
        <f t="shared" ref="D44:E44" si="26">1/(2*$C$8)*C$3*1/sqrt((1+$C$17*(1-1/$C44^2))^2+1/$C$16^2*($C44-1/$C44)^2)</f>
        <v>0.9730899626</v>
      </c>
      <c r="E44" s="6">
        <f t="shared" si="26"/>
        <v>1.946179925</v>
      </c>
      <c r="F44" s="6">
        <f t="shared" si="5"/>
        <v>12</v>
      </c>
    </row>
    <row r="45">
      <c r="B45" s="1">
        <v>25.0</v>
      </c>
      <c r="C45" s="6">
        <f t="shared" si="2"/>
        <v>0.2525516154</v>
      </c>
      <c r="D45" s="6">
        <f t="shared" ref="D45:E45" si="27">1/(2*$C$8)*C$3*1/sqrt((1+$C$17*(1-1/$C45^2))^2+1/$C$16^2*($C45-1/$C45)^2)</f>
        <v>1.075244532</v>
      </c>
      <c r="E45" s="6">
        <f t="shared" si="27"/>
        <v>2.150489064</v>
      </c>
      <c r="F45" s="6">
        <f t="shared" si="5"/>
        <v>12</v>
      </c>
    </row>
    <row r="46">
      <c r="B46" s="1">
        <v>26.0</v>
      </c>
      <c r="C46" s="6">
        <f t="shared" si="2"/>
        <v>0.26265368</v>
      </c>
      <c r="D46" s="6">
        <f t="shared" ref="D46:E46" si="28">1/(2*$C$8)*C$3*1/sqrt((1+$C$17*(1-1/$C46^2))^2+1/$C$16^2*($C46-1/$C46)^2)</f>
        <v>1.185578352</v>
      </c>
      <c r="E46" s="6">
        <f t="shared" si="28"/>
        <v>2.371156703</v>
      </c>
      <c r="F46" s="6">
        <f t="shared" si="5"/>
        <v>12</v>
      </c>
    </row>
    <row r="47">
      <c r="B47" s="1">
        <v>27.0</v>
      </c>
      <c r="C47" s="6">
        <f t="shared" si="2"/>
        <v>0.2727557446</v>
      </c>
      <c r="D47" s="6">
        <f t="shared" ref="D47:E47" si="29">1/(2*$C$8)*C$3*1/sqrt((1+$C$17*(1-1/$C47^2))^2+1/$C$16^2*($C47-1/$C47)^2)</f>
        <v>1.304811061</v>
      </c>
      <c r="E47" s="6">
        <f t="shared" si="29"/>
        <v>2.609622122</v>
      </c>
      <c r="F47" s="6">
        <f t="shared" si="5"/>
        <v>12</v>
      </c>
    </row>
    <row r="48">
      <c r="B48" s="1">
        <v>28.0</v>
      </c>
      <c r="C48" s="6">
        <f t="shared" si="2"/>
        <v>0.2828578092</v>
      </c>
      <c r="D48" s="6">
        <f t="shared" ref="D48:E48" si="30">1/(2*$C$8)*C$3*1/sqrt((1+$C$17*(1-1/$C48^2))^2+1/$C$16^2*($C48-1/$C48)^2)</f>
        <v>1.433755786</v>
      </c>
      <c r="E48" s="6">
        <f t="shared" si="30"/>
        <v>2.867511573</v>
      </c>
      <c r="F48" s="6">
        <f t="shared" si="5"/>
        <v>12</v>
      </c>
    </row>
    <row r="49">
      <c r="B49" s="1">
        <v>29.0</v>
      </c>
      <c r="C49" s="6">
        <f t="shared" si="2"/>
        <v>0.2929598739</v>
      </c>
      <c r="D49" s="6">
        <f t="shared" ref="D49:E49" si="31">1/(2*$C$8)*C$3*1/sqrt((1+$C$17*(1-1/$C49^2))^2+1/$C$16^2*($C49-1/$C49)^2)</f>
        <v>1.573333312</v>
      </c>
      <c r="E49" s="6">
        <f t="shared" si="31"/>
        <v>3.146666624</v>
      </c>
      <c r="F49" s="6">
        <f t="shared" si="5"/>
        <v>12</v>
      </c>
    </row>
    <row r="50">
      <c r="B50" s="1">
        <v>30.0</v>
      </c>
      <c r="C50" s="6">
        <f t="shared" si="2"/>
        <v>0.3030619385</v>
      </c>
      <c r="D50" s="6">
        <f t="shared" ref="D50:E50" si="32">1/(2*$C$8)*C$3*1/sqrt((1+$C$17*(1-1/$C50^2))^2+1/$C$16^2*($C50-1/$C50)^2)</f>
        <v>1.72458873</v>
      </c>
      <c r="E50" s="6">
        <f t="shared" si="32"/>
        <v>3.449177461</v>
      </c>
      <c r="F50" s="6">
        <f t="shared" si="5"/>
        <v>12</v>
      </c>
    </row>
    <row r="51">
      <c r="B51" s="1">
        <v>31.0</v>
      </c>
      <c r="C51" s="6">
        <f t="shared" si="2"/>
        <v>0.3131640031</v>
      </c>
      <c r="D51" s="6">
        <f t="shared" ref="D51:E51" si="33">1/(2*$C$8)*C$3*1/sqrt((1+$C$17*(1-1/$C51^2))^2+1/$C$16^2*($C51-1/$C51)^2)</f>
        <v>1.888711026</v>
      </c>
      <c r="E51" s="6">
        <f t="shared" si="33"/>
        <v>3.777422051</v>
      </c>
      <c r="F51" s="6">
        <f t="shared" si="5"/>
        <v>12</v>
      </c>
    </row>
    <row r="52">
      <c r="B52" s="1">
        <v>32.0</v>
      </c>
      <c r="C52" s="6">
        <f t="shared" si="2"/>
        <v>0.3232660677</v>
      </c>
      <c r="D52" s="6">
        <f t="shared" ref="D52:E52" si="34">1/(2*$C$8)*C$3*1/sqrt((1+$C$17*(1-1/$C52^2))^2+1/$C$16^2*($C52-1/$C52)^2)</f>
        <v>2.067056106</v>
      </c>
      <c r="E52" s="6">
        <f t="shared" si="34"/>
        <v>4.134112213</v>
      </c>
      <c r="F52" s="6">
        <f t="shared" si="5"/>
        <v>12</v>
      </c>
    </row>
    <row r="53">
      <c r="B53" s="1">
        <v>33.0</v>
      </c>
      <c r="C53" s="6">
        <f t="shared" si="2"/>
        <v>0.3333681323</v>
      </c>
      <c r="D53" s="6">
        <f t="shared" ref="D53:E53" si="35">1/(2*$C$8)*C$3*1/sqrt((1+$C$17*(1-1/$C53^2))^2+1/$C$16^2*($C53-1/$C53)^2)</f>
        <v>2.261173862</v>
      </c>
      <c r="E53" s="6">
        <f t="shared" si="35"/>
        <v>4.522347725</v>
      </c>
      <c r="F53" s="6">
        <f t="shared" si="5"/>
        <v>12</v>
      </c>
    </row>
    <row r="54">
      <c r="B54" s="1">
        <v>34.0</v>
      </c>
      <c r="C54" s="6">
        <f t="shared" si="2"/>
        <v>0.3434701969</v>
      </c>
      <c r="D54" s="6">
        <f t="shared" ref="D54:E54" si="36">1/(2*$C$8)*C$3*1/sqrt((1+$C$17*(1-1/$C54^2))^2+1/$C$16^2*($C54-1/$C54)^2)</f>
        <v>2.472839865</v>
      </c>
      <c r="E54" s="6">
        <f t="shared" si="36"/>
        <v>4.945679731</v>
      </c>
      <c r="F54" s="6">
        <f t="shared" si="5"/>
        <v>12</v>
      </c>
    </row>
    <row r="55">
      <c r="B55" s="1">
        <v>35.0</v>
      </c>
      <c r="C55" s="6">
        <f t="shared" si="2"/>
        <v>0.3535722616</v>
      </c>
      <c r="D55" s="6">
        <f t="shared" ref="D55:E55" si="37">1/(2*$C$8)*C$3*1/sqrt((1+$C$17*(1-1/$C55^2))^2+1/$C$16^2*($C55-1/$C55)^2)</f>
        <v>2.704092328</v>
      </c>
      <c r="E55" s="6">
        <f t="shared" si="37"/>
        <v>5.408184656</v>
      </c>
      <c r="F55" s="6">
        <f t="shared" si="5"/>
        <v>12</v>
      </c>
    </row>
    <row r="56">
      <c r="B56" s="1">
        <v>36.0</v>
      </c>
      <c r="C56" s="6">
        <f t="shared" si="2"/>
        <v>0.3636743262</v>
      </c>
      <c r="D56" s="6">
        <f t="shared" ref="D56:E56" si="38">1/(2*$C$8)*C$3*1/sqrt((1+$C$17*(1-1/$C56^2))^2+1/$C$16^2*($C56-1/$C56)^2)</f>
        <v>2.957274845</v>
      </c>
      <c r="E56" s="6">
        <f t="shared" si="38"/>
        <v>5.914549691</v>
      </c>
      <c r="F56" s="6">
        <f t="shared" si="5"/>
        <v>12</v>
      </c>
    </row>
    <row r="57">
      <c r="B57" s="1">
        <v>37.0</v>
      </c>
      <c r="C57" s="6">
        <f t="shared" si="2"/>
        <v>0.3737763908</v>
      </c>
      <c r="D57" s="6">
        <f t="shared" ref="D57:E57" si="39">1/(2*$C$8)*C$3*1/sqrt((1+$C$17*(1-1/$C57^2))^2+1/$C$16^2*($C57-1/$C57)^2)</f>
        <v>3.235085155</v>
      </c>
      <c r="E57" s="6">
        <f t="shared" si="39"/>
        <v>6.47017031</v>
      </c>
      <c r="F57" s="6">
        <f t="shared" si="5"/>
        <v>12</v>
      </c>
    </row>
    <row r="58">
      <c r="B58" s="1">
        <v>38.0</v>
      </c>
      <c r="C58" s="6">
        <f t="shared" si="2"/>
        <v>0.3838784554</v>
      </c>
      <c r="D58" s="6">
        <f t="shared" ref="D58:E58" si="40">1/(2*$C$8)*C$3*1/sqrt((1+$C$17*(1-1/$C58^2))^2+1/$C$16^2*($C58-1/$C58)^2)</f>
        <v>3.540629583</v>
      </c>
      <c r="E58" s="6">
        <f t="shared" si="40"/>
        <v>7.081259166</v>
      </c>
      <c r="F58" s="6">
        <f t="shared" si="5"/>
        <v>12</v>
      </c>
    </row>
    <row r="59">
      <c r="B59" s="1">
        <v>39.0</v>
      </c>
      <c r="C59" s="6">
        <f t="shared" si="2"/>
        <v>0.39398052</v>
      </c>
      <c r="D59" s="6">
        <f t="shared" ref="D59:E59" si="41">1/(2*$C$8)*C$3*1/sqrt((1+$C$17*(1-1/$C59^2))^2+1/$C$16^2*($C59-1/$C59)^2)</f>
        <v>3.877481654</v>
      </c>
      <c r="E59" s="6">
        <f t="shared" si="41"/>
        <v>7.754963308</v>
      </c>
      <c r="F59" s="6">
        <f t="shared" si="5"/>
        <v>12</v>
      </c>
    </row>
    <row r="60">
      <c r="B60" s="1">
        <v>40.0</v>
      </c>
      <c r="C60" s="6">
        <f t="shared" si="2"/>
        <v>0.4040825846</v>
      </c>
      <c r="D60" s="6">
        <f t="shared" ref="D60:E60" si="42">1/(2*$C$8)*C$3*1/sqrt((1+$C$17*(1-1/$C60^2))^2+1/$C$16^2*($C60-1/$C60)^2)</f>
        <v>4.24974123</v>
      </c>
      <c r="E60" s="6">
        <f t="shared" si="42"/>
        <v>8.49948246</v>
      </c>
      <c r="F60" s="6">
        <f t="shared" si="5"/>
        <v>12</v>
      </c>
    </row>
    <row r="61">
      <c r="B61" s="1">
        <v>41.0</v>
      </c>
      <c r="C61" s="6">
        <f t="shared" si="2"/>
        <v>0.4141846493</v>
      </c>
      <c r="D61" s="6">
        <f t="shared" ref="D61:E61" si="43">1/(2*$C$8)*C$3*1/sqrt((1+$C$17*(1-1/$C61^2))^2+1/$C$16^2*($C61-1/$C61)^2)</f>
        <v>4.662086707</v>
      </c>
      <c r="E61" s="6">
        <f t="shared" si="43"/>
        <v>9.324173413</v>
      </c>
      <c r="F61" s="6">
        <f t="shared" si="5"/>
        <v>12</v>
      </c>
    </row>
    <row r="62">
      <c r="B62" s="1">
        <v>42.0</v>
      </c>
      <c r="C62" s="6">
        <f t="shared" si="2"/>
        <v>0.4242867139</v>
      </c>
      <c r="D62" s="6">
        <f t="shared" ref="D62:E62" si="44">1/(2*$C$8)*C$3*1/sqrt((1+$C$17*(1-1/$C62^2))^2+1/$C$16^2*($C62-1/$C62)^2)</f>
        <v>5.119806187</v>
      </c>
      <c r="E62" s="6">
        <f t="shared" si="44"/>
        <v>10.23961237</v>
      </c>
      <c r="F62" s="6">
        <f t="shared" si="5"/>
        <v>12</v>
      </c>
    </row>
    <row r="63">
      <c r="B63" s="1">
        <v>43.0</v>
      </c>
      <c r="C63" s="6">
        <f t="shared" si="2"/>
        <v>0.4343887785</v>
      </c>
      <c r="D63" s="6">
        <f t="shared" ref="D63:E63" si="45">1/(2*$C$8)*C$3*1/sqrt((1+$C$17*(1-1/$C63^2))^2+1/$C$16^2*($C63-1/$C63)^2)</f>
        <v>5.628782363</v>
      </c>
      <c r="E63" s="6">
        <f t="shared" si="45"/>
        <v>11.25756473</v>
      </c>
      <c r="F63" s="6">
        <f t="shared" si="5"/>
        <v>12</v>
      </c>
    </row>
    <row r="64">
      <c r="B64" s="1">
        <v>44.0</v>
      </c>
      <c r="C64" s="6">
        <f t="shared" si="2"/>
        <v>0.4444908431</v>
      </c>
      <c r="D64" s="6">
        <f t="shared" ref="D64:E64" si="46">1/(2*$C$8)*C$3*1/sqrt((1+$C$17*(1-1/$C64^2))^2+1/$C$16^2*($C64-1/$C64)^2)</f>
        <v>6.195387407</v>
      </c>
      <c r="E64" s="6">
        <f t="shared" si="46"/>
        <v>12.39077481</v>
      </c>
      <c r="F64" s="6">
        <f t="shared" si="5"/>
        <v>12</v>
      </c>
    </row>
    <row r="65">
      <c r="B65" s="1">
        <v>45.0</v>
      </c>
      <c r="C65" s="6">
        <f t="shared" si="2"/>
        <v>0.4545929077</v>
      </c>
      <c r="D65" s="6">
        <f t="shared" ref="D65:E65" si="47">1/(2*$C$8)*C$3*1/sqrt((1+$C$17*(1-1/$C65^2))^2+1/$C$16^2*($C65-1/$C65)^2)</f>
        <v>6.826215039</v>
      </c>
      <c r="E65" s="6">
        <f t="shared" si="47"/>
        <v>13.65243008</v>
      </c>
      <c r="F65" s="6">
        <f t="shared" si="5"/>
        <v>12</v>
      </c>
    </row>
    <row r="66">
      <c r="B66" s="1">
        <v>46.0</v>
      </c>
      <c r="C66" s="6">
        <f t="shared" si="2"/>
        <v>0.4646949723</v>
      </c>
      <c r="D66" s="6">
        <f t="shared" ref="D66:E66" si="48">1/(2*$C$8)*C$3*1/sqrt((1+$C$17*(1-1/$C66^2))^2+1/$C$16^2*($C66-1/$C66)^2)</f>
        <v>7.527533447</v>
      </c>
      <c r="E66" s="6">
        <f t="shared" si="48"/>
        <v>15.05506689</v>
      </c>
      <c r="F66" s="6">
        <f t="shared" si="5"/>
        <v>12</v>
      </c>
    </row>
    <row r="67">
      <c r="B67" s="1">
        <v>47.0</v>
      </c>
      <c r="C67" s="6">
        <f t="shared" si="2"/>
        <v>0.474797037</v>
      </c>
      <c r="D67" s="6">
        <f t="shared" ref="D67:E67" si="49">1/(2*$C$8)*C$3*1/sqrt((1+$C$17*(1-1/$C67^2))^2+1/$C$16^2*($C67-1/$C67)^2)</f>
        <v>8.304284571</v>
      </c>
      <c r="E67" s="6">
        <f t="shared" si="49"/>
        <v>16.60856914</v>
      </c>
      <c r="F67" s="6">
        <f t="shared" si="5"/>
        <v>12</v>
      </c>
    </row>
    <row r="68">
      <c r="B68" s="1">
        <v>48.0</v>
      </c>
      <c r="C68" s="6">
        <f t="shared" si="2"/>
        <v>0.4848991016</v>
      </c>
      <c r="D68" s="6">
        <f t="shared" ref="D68:E68" si="50">1/(2*$C$8)*C$3*1/sqrt((1+$C$17*(1-1/$C68^2))^2+1/$C$16^2*($C68-1/$C68)^2)</f>
        <v>9.158394068</v>
      </c>
      <c r="E68" s="6">
        <f t="shared" si="50"/>
        <v>18.31678814</v>
      </c>
      <c r="F68" s="6">
        <f t="shared" si="5"/>
        <v>12</v>
      </c>
    </row>
    <row r="69">
      <c r="B69" s="1">
        <v>49.0</v>
      </c>
      <c r="C69" s="6">
        <f t="shared" si="2"/>
        <v>0.4950011662</v>
      </c>
      <c r="D69" s="6">
        <f t="shared" ref="D69:E69" si="51">1/(2*$C$8)*C$3*1/sqrt((1+$C$17*(1-1/$C69^2))^2+1/$C$16^2*($C69-1/$C69)^2)</f>
        <v>10.08613575</v>
      </c>
      <c r="E69" s="6">
        <f t="shared" si="51"/>
        <v>20.17227151</v>
      </c>
      <c r="F69" s="6">
        <f t="shared" si="5"/>
        <v>12</v>
      </c>
    </row>
    <row r="70">
      <c r="B70" s="1">
        <v>50.0</v>
      </c>
      <c r="C70" s="6">
        <f t="shared" si="2"/>
        <v>0.5051032308</v>
      </c>
      <c r="D70" s="6">
        <f t="shared" ref="D70:E70" si="52">1/(2*$C$8)*C$3*1/sqrt((1+$C$17*(1-1/$C70^2))^2+1/$C$16^2*($C70-1/$C70)^2)</f>
        <v>11.0744229</v>
      </c>
      <c r="E70" s="6">
        <f t="shared" si="52"/>
        <v>22.14884579</v>
      </c>
      <c r="F70" s="6">
        <f t="shared" si="5"/>
        <v>12</v>
      </c>
    </row>
    <row r="71">
      <c r="B71" s="1">
        <v>51.0</v>
      </c>
      <c r="C71" s="6">
        <f t="shared" si="2"/>
        <v>0.5152052954</v>
      </c>
      <c r="D71" s="6">
        <f t="shared" ref="D71:E71" si="53">1/(2*$C$8)*C$3*1/sqrt((1+$C$17*(1-1/$C71^2))^2+1/$C$16^2*($C71-1/$C71)^2)</f>
        <v>12.09637527</v>
      </c>
      <c r="E71" s="6">
        <f t="shared" si="53"/>
        <v>24.19275054</v>
      </c>
      <c r="F71" s="6">
        <f t="shared" si="5"/>
        <v>12</v>
      </c>
    </row>
    <row r="72">
      <c r="B72" s="1">
        <v>52.0</v>
      </c>
      <c r="C72" s="6">
        <f t="shared" si="2"/>
        <v>0.52530736</v>
      </c>
      <c r="D72" s="6">
        <f t="shared" ref="D72:E72" si="54">1/(2*$C$8)*C$3*1/sqrt((1+$C$17*(1-1/$C72^2))^2+1/$C$16^2*($C72-1/$C72)^2)</f>
        <v>13.10755003</v>
      </c>
      <c r="E72" s="6">
        <f t="shared" si="54"/>
        <v>26.21510006</v>
      </c>
      <c r="F72" s="6">
        <f t="shared" si="5"/>
        <v>12</v>
      </c>
    </row>
    <row r="73">
      <c r="B73" s="1">
        <v>53.0</v>
      </c>
      <c r="C73" s="6">
        <f t="shared" si="2"/>
        <v>0.5354094247</v>
      </c>
      <c r="D73" s="6">
        <f t="shared" ref="D73:E73" si="55">1/(2*$C$8)*C$3*1/sqrt((1+$C$17*(1-1/$C73^2))^2+1/$C$16^2*($C73-1/$C73)^2)</f>
        <v>14.04569858</v>
      </c>
      <c r="E73" s="6">
        <f t="shared" si="55"/>
        <v>28.09139717</v>
      </c>
      <c r="F73" s="6">
        <f t="shared" si="5"/>
        <v>12</v>
      </c>
    </row>
    <row r="74">
      <c r="B74" s="1">
        <v>54.0</v>
      </c>
      <c r="C74" s="6">
        <f t="shared" si="2"/>
        <v>0.5455114893</v>
      </c>
      <c r="D74" s="6">
        <f t="shared" ref="D74:E74" si="56">1/(2*$C$8)*C$3*1/sqrt((1+$C$17*(1-1/$C74^2))^2+1/$C$16^2*($C74-1/$C74)^2)</f>
        <v>14.83767934</v>
      </c>
      <c r="E74" s="6">
        <f t="shared" si="56"/>
        <v>29.67535868</v>
      </c>
      <c r="F74" s="6">
        <f t="shared" si="5"/>
        <v>12</v>
      </c>
    </row>
    <row r="75">
      <c r="B75" s="1">
        <v>55.0</v>
      </c>
      <c r="C75" s="6">
        <f t="shared" si="2"/>
        <v>0.5556135539</v>
      </c>
      <c r="D75" s="6">
        <f t="shared" ref="D75:E75" si="57">1/(2*$C$8)*C$3*1/sqrt((1+$C$17*(1-1/$C75^2))^2+1/$C$16^2*($C75-1/$C75)^2)</f>
        <v>15.41499224</v>
      </c>
      <c r="E75" s="6">
        <f t="shared" si="57"/>
        <v>30.82998448</v>
      </c>
      <c r="F75" s="6">
        <f t="shared" si="5"/>
        <v>12</v>
      </c>
    </row>
    <row r="76">
      <c r="B76" s="1">
        <v>56.0</v>
      </c>
      <c r="C76" s="6">
        <f t="shared" si="2"/>
        <v>0.5657156185</v>
      </c>
      <c r="D76" s="6">
        <f t="shared" ref="D76:E76" si="58">1/(2*$C$8)*C$3*1/sqrt((1+$C$17*(1-1/$C76^2))^2+1/$C$16^2*($C76-1/$C76)^2)</f>
        <v>15.73340154</v>
      </c>
      <c r="E76" s="6">
        <f t="shared" si="58"/>
        <v>31.46680308</v>
      </c>
      <c r="F76" s="6">
        <f t="shared" si="5"/>
        <v>12</v>
      </c>
    </row>
    <row r="77">
      <c r="B77" s="1">
        <v>57.0</v>
      </c>
      <c r="C77" s="6">
        <f t="shared" si="2"/>
        <v>0.5758176831</v>
      </c>
      <c r="D77" s="6">
        <f t="shared" ref="D77:E77" si="59">1/(2*$C$8)*C$3*1/sqrt((1+$C$17*(1-1/$C77^2))^2+1/$C$16^2*($C77-1/$C77)^2)</f>
        <v>15.78650904</v>
      </c>
      <c r="E77" s="6">
        <f t="shared" si="59"/>
        <v>31.57301808</v>
      </c>
      <c r="F77" s="6">
        <f t="shared" si="5"/>
        <v>12</v>
      </c>
    </row>
    <row r="78">
      <c r="B78" s="1">
        <v>58.0</v>
      </c>
      <c r="C78" s="6">
        <f t="shared" si="2"/>
        <v>0.5859197477</v>
      </c>
      <c r="D78" s="6">
        <f t="shared" ref="D78:E78" si="60">1/(2*$C$8)*C$3*1/sqrt((1+$C$17*(1-1/$C78^2))^2+1/$C$16^2*($C78-1/$C78)^2)</f>
        <v>15.60509113</v>
      </c>
      <c r="E78" s="6">
        <f t="shared" si="60"/>
        <v>31.21018226</v>
      </c>
      <c r="F78" s="6">
        <f t="shared" si="5"/>
        <v>12</v>
      </c>
    </row>
    <row r="79">
      <c r="B79" s="1">
        <v>59.0</v>
      </c>
      <c r="C79" s="6">
        <f t="shared" si="2"/>
        <v>0.5960218123</v>
      </c>
      <c r="D79" s="6">
        <f t="shared" ref="D79:E79" si="61">1/(2*$C$8)*C$3*1/sqrt((1+$C$17*(1-1/$C79^2))^2+1/$C$16^2*($C79-1/$C79)^2)</f>
        <v>15.24354695</v>
      </c>
      <c r="E79" s="6">
        <f t="shared" si="61"/>
        <v>30.48709389</v>
      </c>
      <c r="F79" s="6">
        <f t="shared" si="5"/>
        <v>12</v>
      </c>
    </row>
    <row r="80">
      <c r="B80" s="1">
        <v>60.0</v>
      </c>
      <c r="C80" s="6">
        <f t="shared" si="2"/>
        <v>0.606123877</v>
      </c>
      <c r="D80" s="6">
        <f t="shared" ref="D80:E80" si="62">1/(2*$C$8)*C$3*1/sqrt((1+$C$17*(1-1/$C80^2))^2+1/$C$16^2*($C80-1/$C80)^2)</f>
        <v>14.76248757</v>
      </c>
      <c r="E80" s="6">
        <f t="shared" si="62"/>
        <v>29.52497514</v>
      </c>
      <c r="F80" s="6">
        <f t="shared" si="5"/>
        <v>12</v>
      </c>
    </row>
    <row r="81">
      <c r="B81" s="1">
        <v>61.0</v>
      </c>
      <c r="C81" s="6">
        <f t="shared" si="2"/>
        <v>0.6162259416</v>
      </c>
      <c r="D81" s="6">
        <f t="shared" ref="D81:E81" si="63">1/(2*$C$8)*C$3*1/sqrt((1+$C$17*(1-1/$C81^2))^2+1/$C$16^2*($C81-1/$C81)^2)</f>
        <v>14.2157698</v>
      </c>
      <c r="E81" s="6">
        <f t="shared" si="63"/>
        <v>28.43153959</v>
      </c>
      <c r="F81" s="6">
        <f t="shared" si="5"/>
        <v>12</v>
      </c>
    </row>
    <row r="82">
      <c r="B82" s="1">
        <v>62.0</v>
      </c>
      <c r="C82" s="6">
        <f t="shared" si="2"/>
        <v>0.6263280062</v>
      </c>
      <c r="D82" s="6">
        <f t="shared" ref="D82:E82" si="64">1/(2*$C$8)*C$3*1/sqrt((1+$C$17*(1-1/$C82^2))^2+1/$C$16^2*($C82-1/$C82)^2)</f>
        <v>13.64463827</v>
      </c>
      <c r="E82" s="6">
        <f t="shared" si="64"/>
        <v>27.28927653</v>
      </c>
      <c r="F82" s="6">
        <f t="shared" si="5"/>
        <v>12</v>
      </c>
    </row>
    <row r="83">
      <c r="B83" s="1">
        <v>63.0</v>
      </c>
      <c r="C83" s="6">
        <f t="shared" si="2"/>
        <v>0.6364300708</v>
      </c>
      <c r="D83" s="6">
        <f t="shared" ref="D83:E83" si="65">1/(2*$C$8)*C$3*1/sqrt((1+$C$17*(1-1/$C83^2))^2+1/$C$16^2*($C83-1/$C83)^2)</f>
        <v>13.07730948</v>
      </c>
      <c r="E83" s="6">
        <f t="shared" si="65"/>
        <v>26.15461897</v>
      </c>
      <c r="F83" s="6">
        <f t="shared" si="5"/>
        <v>12</v>
      </c>
    </row>
    <row r="84">
      <c r="B84" s="1">
        <v>64.0</v>
      </c>
      <c r="C84" s="6">
        <f t="shared" si="2"/>
        <v>0.6465321354</v>
      </c>
      <c r="D84" s="6">
        <f t="shared" ref="D84:E84" si="66">1/(2*$C$8)*C$3*1/sqrt((1+$C$17*(1-1/$C84^2))^2+1/$C$16^2*($C84-1/$C84)^2)</f>
        <v>12.53123369</v>
      </c>
      <c r="E84" s="6">
        <f t="shared" si="66"/>
        <v>25.06246738</v>
      </c>
      <c r="F84" s="6">
        <f t="shared" si="5"/>
        <v>12</v>
      </c>
    </row>
    <row r="85">
      <c r="B85" s="1">
        <v>65.0</v>
      </c>
      <c r="C85" s="6">
        <f t="shared" si="2"/>
        <v>0.6566342</v>
      </c>
      <c r="D85" s="6">
        <f t="shared" ref="D85:E85" si="67">1/(2*$C$8)*C$3*1/sqrt((1+$C$17*(1-1/$C85^2))^2+1/$C$16^2*($C85-1/$C85)^2)</f>
        <v>12.01601447</v>
      </c>
      <c r="E85" s="6">
        <f t="shared" si="67"/>
        <v>24.03202894</v>
      </c>
      <c r="F85" s="6">
        <f t="shared" si="5"/>
        <v>12</v>
      </c>
    </row>
    <row r="86">
      <c r="B86" s="1">
        <v>66.0</v>
      </c>
      <c r="C86" s="6">
        <f t="shared" si="2"/>
        <v>0.6667362647</v>
      </c>
      <c r="D86" s="6">
        <f t="shared" ref="D86:E86" si="68">1/(2*$C$8)*C$3*1/sqrt((1+$C$17*(1-1/$C86^2))^2+1/$C$16^2*($C86-1/$C86)^2)</f>
        <v>11.53599723</v>
      </c>
      <c r="E86" s="6">
        <f t="shared" si="68"/>
        <v>23.07199446</v>
      </c>
      <c r="F86" s="6">
        <f t="shared" si="5"/>
        <v>12</v>
      </c>
    </row>
    <row r="87">
      <c r="B87" s="1">
        <v>67.0</v>
      </c>
      <c r="C87" s="6">
        <f t="shared" si="2"/>
        <v>0.6768383293</v>
      </c>
      <c r="D87" s="6">
        <f t="shared" ref="D87:E87" si="69">1/(2*$C$8)*C$3*1/sqrt((1+$C$17*(1-1/$C87^2))^2+1/$C$16^2*($C87-1/$C87)^2)</f>
        <v>11.09222805</v>
      </c>
      <c r="E87" s="6">
        <f t="shared" si="69"/>
        <v>22.1844561</v>
      </c>
      <c r="F87" s="6">
        <f t="shared" si="5"/>
        <v>12</v>
      </c>
    </row>
    <row r="88">
      <c r="B88" s="1">
        <v>68.0</v>
      </c>
      <c r="C88" s="6">
        <f t="shared" si="2"/>
        <v>0.6869403939</v>
      </c>
      <c r="D88" s="6">
        <f t="shared" ref="D88:E88" si="70">1/(2*$C$8)*C$3*1/sqrt((1+$C$17*(1-1/$C88^2))^2+1/$C$16^2*($C88-1/$C88)^2)</f>
        <v>10.68381047</v>
      </c>
      <c r="E88" s="6">
        <f t="shared" si="70"/>
        <v>21.36762095</v>
      </c>
      <c r="F88" s="6">
        <f t="shared" si="5"/>
        <v>12</v>
      </c>
    </row>
    <row r="89">
      <c r="B89" s="1">
        <v>69.0</v>
      </c>
      <c r="C89" s="6">
        <f t="shared" si="2"/>
        <v>0.6970424585</v>
      </c>
      <c r="D89" s="6">
        <f t="shared" ref="D89:E89" si="71">1/(2*$C$8)*C$3*1/sqrt((1+$C$17*(1-1/$C89^2))^2+1/$C$16^2*($C89-1/$C89)^2)</f>
        <v>10.30879295</v>
      </c>
      <c r="E89" s="6">
        <f t="shared" si="71"/>
        <v>20.6175859</v>
      </c>
      <c r="F89" s="6">
        <f t="shared" si="5"/>
        <v>12</v>
      </c>
    </row>
    <row r="90">
      <c r="B90" s="1">
        <v>70.0</v>
      </c>
      <c r="C90" s="6">
        <f t="shared" si="2"/>
        <v>0.7071445231</v>
      </c>
      <c r="D90" s="6">
        <f t="shared" ref="D90:E90" si="72">1/(2*$C$8)*C$3*1/sqrt((1+$C$17*(1-1/$C90^2))^2+1/$C$16^2*($C90-1/$C90)^2)</f>
        <v>9.964724767</v>
      </c>
      <c r="E90" s="6">
        <f t="shared" si="72"/>
        <v>19.92944953</v>
      </c>
      <c r="F90" s="6">
        <f t="shared" si="5"/>
        <v>12</v>
      </c>
    </row>
    <row r="91">
      <c r="B91" s="1">
        <v>71.0</v>
      </c>
      <c r="C91" s="6">
        <f t="shared" si="2"/>
        <v>0.7172465877</v>
      </c>
      <c r="D91" s="6">
        <f t="shared" ref="D91:E91" si="73">1/(2*$C$8)*C$3*1/sqrt((1+$C$17*(1-1/$C91^2))^2+1/$C$16^2*($C91-1/$C91)^2)</f>
        <v>9.648991154</v>
      </c>
      <c r="E91" s="6">
        <f t="shared" si="73"/>
        <v>19.29798231</v>
      </c>
      <c r="F91" s="6">
        <f t="shared" si="5"/>
        <v>12</v>
      </c>
    </row>
    <row r="92">
      <c r="B92" s="1">
        <v>72.0</v>
      </c>
      <c r="C92" s="6">
        <f t="shared" si="2"/>
        <v>0.7273486524</v>
      </c>
      <c r="D92" s="6">
        <f t="shared" ref="D92:E92" si="74">1/(2*$C$8)*C$3*1/sqrt((1+$C$17*(1-1/$C92^2))^2+1/$C$16^2*($C92-1/$C92)^2)</f>
        <v>9.359006471</v>
      </c>
      <c r="E92" s="6">
        <f t="shared" si="74"/>
        <v>18.71801294</v>
      </c>
      <c r="F92" s="6">
        <f t="shared" si="5"/>
        <v>12</v>
      </c>
    </row>
    <row r="93">
      <c r="B93" s="1">
        <v>73.0</v>
      </c>
      <c r="C93" s="6">
        <f t="shared" si="2"/>
        <v>0.737450717</v>
      </c>
      <c r="D93" s="6">
        <f t="shared" ref="D93:E93" si="75">1/(2*$C$8)*C$3*1/sqrt((1+$C$17*(1-1/$C93^2))^2+1/$C$16^2*($C93-1/$C93)^2)</f>
        <v>9.092318846</v>
      </c>
      <c r="E93" s="6">
        <f t="shared" si="75"/>
        <v>18.18463769</v>
      </c>
      <c r="F93" s="6">
        <f t="shared" si="5"/>
        <v>12</v>
      </c>
    </row>
    <row r="94">
      <c r="B94" s="1">
        <v>74.0</v>
      </c>
      <c r="C94" s="6">
        <f t="shared" si="2"/>
        <v>0.7475527816</v>
      </c>
      <c r="D94" s="6">
        <f t="shared" ref="D94:E94" si="76">1/(2*$C$8)*C$3*1/sqrt((1+$C$17*(1-1/$C94^2))^2+1/$C$16^2*($C94-1/$C94)^2)</f>
        <v>8.846660802</v>
      </c>
      <c r="E94" s="6">
        <f t="shared" si="76"/>
        <v>17.6933216</v>
      </c>
      <c r="F94" s="6">
        <f t="shared" si="5"/>
        <v>12</v>
      </c>
    </row>
    <row r="95">
      <c r="B95" s="1">
        <v>75.0</v>
      </c>
      <c r="C95" s="6">
        <f t="shared" si="2"/>
        <v>0.7576548462</v>
      </c>
      <c r="D95" s="6">
        <f t="shared" ref="D95:E95" si="77">1/(2*$C$8)*C$3*1/sqrt((1+$C$17*(1-1/$C95^2))^2+1/$C$16^2*($C95-1/$C95)^2)</f>
        <v>8.619967839</v>
      </c>
      <c r="E95" s="6">
        <f t="shared" si="77"/>
        <v>17.23993568</v>
      </c>
      <c r="F95" s="6">
        <f t="shared" si="5"/>
        <v>12</v>
      </c>
    </row>
    <row r="96">
      <c r="B96" s="1">
        <v>76.0</v>
      </c>
      <c r="C96" s="6">
        <f t="shared" si="2"/>
        <v>0.7677569108</v>
      </c>
      <c r="D96" s="6">
        <f t="shared" ref="D96:E96" si="78">1/(2*$C$8)*C$3*1/sqrt((1+$C$17*(1-1/$C96^2))^2+1/$C$16^2*($C96-1/$C96)^2)</f>
        <v>8.410378645</v>
      </c>
      <c r="E96" s="6">
        <f t="shared" si="78"/>
        <v>16.82075729</v>
      </c>
      <c r="F96" s="6">
        <f t="shared" si="5"/>
        <v>12</v>
      </c>
    </row>
    <row r="97">
      <c r="B97" s="1">
        <v>77.0</v>
      </c>
      <c r="C97" s="6">
        <f t="shared" si="2"/>
        <v>0.7778589754</v>
      </c>
      <c r="D97" s="6">
        <f t="shared" ref="D97:E97" si="79">1/(2*$C$8)*C$3*1/sqrt((1+$C$17*(1-1/$C97^2))^2+1/$C$16^2*($C97-1/$C97)^2)</f>
        <v>8.216225335</v>
      </c>
      <c r="E97" s="6">
        <f t="shared" si="79"/>
        <v>16.43245067</v>
      </c>
      <c r="F97" s="6">
        <f t="shared" si="5"/>
        <v>12</v>
      </c>
    </row>
    <row r="98">
      <c r="B98" s="1">
        <v>78.0</v>
      </c>
      <c r="C98" s="6">
        <f t="shared" si="2"/>
        <v>0.7879610401</v>
      </c>
      <c r="D98" s="6">
        <f t="shared" ref="D98:E98" si="80">1/(2*$C$8)*C$3*1/sqrt((1+$C$17*(1-1/$C98^2))^2+1/$C$16^2*($C98-1/$C98)^2)</f>
        <v>8.036018782</v>
      </c>
      <c r="E98" s="6">
        <f t="shared" si="80"/>
        <v>16.07203756</v>
      </c>
      <c r="F98" s="6">
        <f t="shared" si="5"/>
        <v>12</v>
      </c>
    </row>
    <row r="99">
      <c r="B99" s="1">
        <v>79.0</v>
      </c>
      <c r="C99" s="6">
        <f t="shared" si="2"/>
        <v>0.7980631047</v>
      </c>
      <c r="D99" s="6">
        <f t="shared" ref="D99:E99" si="81">1/(2*$C$8)*C$3*1/sqrt((1+$C$17*(1-1/$C99^2))^2+1/$C$16^2*($C99-1/$C99)^2)</f>
        <v>7.868432045</v>
      </c>
      <c r="E99" s="6">
        <f t="shared" si="81"/>
        <v>15.73686409</v>
      </c>
      <c r="F99" s="6">
        <f t="shared" si="5"/>
        <v>12</v>
      </c>
    </row>
    <row r="100">
      <c r="B100" s="1">
        <v>80.0</v>
      </c>
      <c r="C100" s="6">
        <f t="shared" si="2"/>
        <v>0.8081651693</v>
      </c>
      <c r="D100" s="6">
        <f t="shared" ref="D100:E100" si="82">1/(2*$C$8)*C$3*1/sqrt((1+$C$17*(1-1/$C100^2))^2+1/$C$16^2*($C100-1/$C100)^2)</f>
        <v>7.712283602</v>
      </c>
      <c r="E100" s="6">
        <f t="shared" si="82"/>
        <v>15.4245672</v>
      </c>
      <c r="F100" s="6">
        <f t="shared" si="5"/>
        <v>12</v>
      </c>
    </row>
    <row r="101">
      <c r="B101" s="1">
        <v>81.0</v>
      </c>
      <c r="C101" s="6">
        <f t="shared" si="2"/>
        <v>0.8182672339</v>
      </c>
      <c r="D101" s="6">
        <f t="shared" ref="D101:E101" si="83">1/(2*$C$8)*C$3*1/sqrt((1+$C$17*(1-1/$C101^2))^2+1/$C$16^2*($C101-1/$C101)^2)</f>
        <v>7.566521341</v>
      </c>
      <c r="E101" s="6">
        <f t="shared" si="83"/>
        <v>15.13304268</v>
      </c>
      <c r="F101" s="6">
        <f t="shared" si="5"/>
        <v>12</v>
      </c>
    </row>
    <row r="102">
      <c r="B102" s="1">
        <v>82.0</v>
      </c>
      <c r="C102" s="6">
        <f t="shared" si="2"/>
        <v>0.8283692985</v>
      </c>
      <c r="D102" s="6">
        <f t="shared" ref="D102:E102" si="84">1/(2*$C$8)*C$3*1/sqrt((1+$C$17*(1-1/$C102^2))^2+1/$C$16^2*($C102-1/$C102)^2)</f>
        <v>7.430207755</v>
      </c>
      <c r="E102" s="6">
        <f t="shared" si="84"/>
        <v>14.86041551</v>
      </c>
      <c r="F102" s="6">
        <f t="shared" si="5"/>
        <v>12</v>
      </c>
    </row>
    <row r="103">
      <c r="B103" s="1">
        <v>83.0</v>
      </c>
      <c r="C103" s="6">
        <f t="shared" si="2"/>
        <v>0.8384713631</v>
      </c>
      <c r="D103" s="6">
        <f t="shared" ref="D103:E103" si="85">1/(2*$C$8)*C$3*1/sqrt((1+$C$17*(1-1/$C103^2))^2+1/$C$16^2*($C103-1/$C103)^2)</f>
        <v>7.302506554</v>
      </c>
      <c r="E103" s="6">
        <f t="shared" si="85"/>
        <v>14.60501311</v>
      </c>
      <c r="F103" s="6">
        <f t="shared" si="5"/>
        <v>12</v>
      </c>
    </row>
    <row r="104">
      <c r="B104" s="1">
        <v>84.0</v>
      </c>
      <c r="C104" s="6">
        <f t="shared" si="2"/>
        <v>0.8485734277</v>
      </c>
      <c r="D104" s="6">
        <f t="shared" ref="D104:E104" si="86">1/(2*$C$8)*C$3*1/sqrt((1+$C$17*(1-1/$C104^2))^2+1/$C$16^2*($C104-1/$C104)^2)</f>
        <v>7.182670698</v>
      </c>
      <c r="E104" s="6">
        <f t="shared" si="86"/>
        <v>14.3653414</v>
      </c>
      <c r="F104" s="6">
        <f t="shared" si="5"/>
        <v>12</v>
      </c>
    </row>
    <row r="105">
      <c r="B105" s="1">
        <v>85.0</v>
      </c>
      <c r="C105" s="6">
        <f t="shared" si="2"/>
        <v>0.8586754924</v>
      </c>
      <c r="D105" s="6">
        <f t="shared" ref="D105:E105" si="87">1/(2*$C$8)*C$3*1/sqrt((1+$C$17*(1-1/$C105^2))^2+1/$C$16^2*($C105-1/$C105)^2)</f>
        <v>7.07003181</v>
      </c>
      <c r="E105" s="6">
        <f t="shared" si="87"/>
        <v>14.14006362</v>
      </c>
      <c r="F105" s="6">
        <f t="shared" si="5"/>
        <v>12</v>
      </c>
    </row>
    <row r="106">
      <c r="B106" s="1">
        <v>86.0</v>
      </c>
      <c r="C106" s="6">
        <f t="shared" si="2"/>
        <v>0.868777557</v>
      </c>
      <c r="D106" s="6">
        <f t="shared" ref="D106:E106" si="88">1/(2*$C$8)*C$3*1/sqrt((1+$C$17*(1-1/$C106^2))^2+1/$C$16^2*($C106-1/$C106)^2)</f>
        <v>6.963990854</v>
      </c>
      <c r="E106" s="6">
        <f t="shared" si="88"/>
        <v>13.92798171</v>
      </c>
      <c r="F106" s="6">
        <f t="shared" si="5"/>
        <v>12</v>
      </c>
    </row>
    <row r="107">
      <c r="B107" s="1">
        <v>87.0</v>
      </c>
      <c r="C107" s="6">
        <f t="shared" si="2"/>
        <v>0.8788796216</v>
      </c>
      <c r="D107" s="6">
        <f t="shared" ref="D107:E107" si="89">1/(2*$C$8)*C$3*1/sqrt((1+$C$17*(1-1/$C107^2))^2+1/$C$16^2*($C107-1/$C107)^2)</f>
        <v>6.864009961</v>
      </c>
      <c r="E107" s="6">
        <f t="shared" si="89"/>
        <v>13.72801992</v>
      </c>
      <c r="F107" s="6">
        <f t="shared" si="5"/>
        <v>12</v>
      </c>
    </row>
    <row r="108">
      <c r="B108" s="1">
        <v>88.0</v>
      </c>
      <c r="C108" s="6">
        <f t="shared" si="2"/>
        <v>0.8889816862</v>
      </c>
      <c r="D108" s="6">
        <f t="shared" ref="D108:E108" si="90">1/(2*$C$8)*C$3*1/sqrt((1+$C$17*(1-1/$C108^2))^2+1/$C$16^2*($C108-1/$C108)^2)</f>
        <v>6.769605274</v>
      </c>
      <c r="E108" s="6">
        <f t="shared" si="90"/>
        <v>13.53921055</v>
      </c>
      <c r="F108" s="6">
        <f t="shared" si="5"/>
        <v>12</v>
      </c>
    </row>
    <row r="109">
      <c r="B109" s="1">
        <v>89.0</v>
      </c>
      <c r="C109" s="6">
        <f t="shared" si="2"/>
        <v>0.8990837508</v>
      </c>
      <c r="D109" s="6">
        <f t="shared" ref="D109:E109" si="91">1/(2*$C$8)*C$3*1/sqrt((1+$C$17*(1-1/$C109^2))^2+1/$C$16^2*($C109-1/$C109)^2)</f>
        <v>6.680340693</v>
      </c>
      <c r="E109" s="6">
        <f t="shared" si="91"/>
        <v>13.36068139</v>
      </c>
      <c r="F109" s="6">
        <f t="shared" si="5"/>
        <v>12</v>
      </c>
    </row>
    <row r="110">
      <c r="B110" s="1">
        <v>90.0</v>
      </c>
      <c r="C110" s="6">
        <f t="shared" si="2"/>
        <v>0.9091858154</v>
      </c>
      <c r="D110" s="6">
        <f t="shared" ref="D110:E110" si="92">1/(2*$C$8)*C$3*1/sqrt((1+$C$17*(1-1/$C110^2))^2+1/$C$16^2*($C110-1/$C110)^2)</f>
        <v>6.595822407</v>
      </c>
      <c r="E110" s="6">
        <f t="shared" si="92"/>
        <v>13.19164481</v>
      </c>
      <c r="F110" s="6">
        <f t="shared" si="5"/>
        <v>12</v>
      </c>
    </row>
    <row r="111">
      <c r="B111" s="1">
        <v>91.0</v>
      </c>
      <c r="C111" s="6">
        <f t="shared" si="2"/>
        <v>0.9192878801</v>
      </c>
      <c r="D111" s="6">
        <f t="shared" ref="D111:E111" si="93">1/(2*$C$8)*C$3*1/sqrt((1+$C$17*(1-1/$C111^2))^2+1/$C$16^2*($C111-1/$C111)^2)</f>
        <v>6.515694118</v>
      </c>
      <c r="E111" s="6">
        <f t="shared" si="93"/>
        <v>13.03138824</v>
      </c>
      <c r="F111" s="6">
        <f t="shared" si="5"/>
        <v>12</v>
      </c>
    </row>
    <row r="112">
      <c r="B112" s="1">
        <v>92.0</v>
      </c>
      <c r="C112" s="6">
        <f t="shared" si="2"/>
        <v>0.9293899447</v>
      </c>
      <c r="D112" s="6">
        <f t="shared" ref="D112:E112" si="94">1/(2*$C$8)*C$3*1/sqrt((1+$C$17*(1-1/$C112^2))^2+1/$C$16^2*($C112-1/$C112)^2)</f>
        <v>6.439632857</v>
      </c>
      <c r="E112" s="6">
        <f t="shared" si="94"/>
        <v>12.87926571</v>
      </c>
      <c r="F112" s="6">
        <f t="shared" si="5"/>
        <v>12</v>
      </c>
    </row>
    <row r="113">
      <c r="B113" s="1">
        <v>93.0</v>
      </c>
      <c r="C113" s="6">
        <f t="shared" si="2"/>
        <v>0.9394920093</v>
      </c>
      <c r="D113" s="6">
        <f t="shared" ref="D113:E113" si="95">1/(2*$C$8)*C$3*1/sqrt((1+$C$17*(1-1/$C113^2))^2+1/$C$16^2*($C113-1/$C113)^2)</f>
        <v>6.367345325</v>
      </c>
      <c r="E113" s="6">
        <f t="shared" si="95"/>
        <v>12.73469065</v>
      </c>
      <c r="F113" s="6">
        <f t="shared" si="5"/>
        <v>12</v>
      </c>
    </row>
    <row r="114">
      <c r="B114" s="1">
        <v>94.0</v>
      </c>
      <c r="C114" s="6">
        <f t="shared" si="2"/>
        <v>0.9495940739</v>
      </c>
      <c r="D114" s="6">
        <f t="shared" ref="D114:E114" si="96">1/(2*$C$8)*C$3*1/sqrt((1+$C$17*(1-1/$C114^2))^2+1/$C$16^2*($C114-1/$C114)^2)</f>
        <v>6.298564677</v>
      </c>
      <c r="E114" s="6">
        <f t="shared" si="96"/>
        <v>12.59712935</v>
      </c>
      <c r="F114" s="6">
        <f t="shared" si="5"/>
        <v>12</v>
      </c>
    </row>
    <row r="115">
      <c r="B115" s="1">
        <v>95.0</v>
      </c>
      <c r="C115" s="6">
        <f t="shared" si="2"/>
        <v>0.9596961385</v>
      </c>
      <c r="D115" s="6">
        <f t="shared" ref="D115:E115" si="97">1/(2*$C$8)*C$3*1/sqrt((1+$C$17*(1-1/$C115^2))^2+1/$C$16^2*($C115-1/$C115)^2)</f>
        <v>6.233047708</v>
      </c>
      <c r="E115" s="6">
        <f t="shared" si="97"/>
        <v>12.46609542</v>
      </c>
      <c r="F115" s="6">
        <f t="shared" si="5"/>
        <v>12</v>
      </c>
    </row>
    <row r="116">
      <c r="B116" s="1">
        <v>96.0</v>
      </c>
      <c r="C116" s="6">
        <f t="shared" si="2"/>
        <v>0.9697982031</v>
      </c>
      <c r="D116" s="6">
        <f t="shared" ref="D116:E116" si="98">1/(2*$C$8)*C$3*1/sqrt((1+$C$17*(1-1/$C116^2))^2+1/$C$16^2*($C116-1/$C116)^2)</f>
        <v>6.170572371</v>
      </c>
      <c r="E116" s="6">
        <f t="shared" si="98"/>
        <v>12.34114474</v>
      </c>
      <c r="F116" s="6">
        <f t="shared" si="5"/>
        <v>12</v>
      </c>
    </row>
    <row r="117">
      <c r="B117" s="1">
        <v>97.0</v>
      </c>
      <c r="C117" s="6">
        <f t="shared" si="2"/>
        <v>0.9799002678</v>
      </c>
      <c r="D117" s="6">
        <f t="shared" ref="D117:E117" si="99">1/(2*$C$8)*C$3*1/sqrt((1+$C$17*(1-1/$C117^2))^2+1/$C$16^2*($C117-1/$C117)^2)</f>
        <v>6.110935589</v>
      </c>
      <c r="E117" s="6">
        <f t="shared" si="99"/>
        <v>12.22187118</v>
      </c>
      <c r="F117" s="6">
        <f t="shared" si="5"/>
        <v>12</v>
      </c>
    </row>
    <row r="118">
      <c r="B118" s="1">
        <v>98.0</v>
      </c>
      <c r="C118" s="6">
        <f t="shared" si="2"/>
        <v>0.9900023324</v>
      </c>
      <c r="D118" s="6">
        <f t="shared" ref="D118:E118" si="100">1/(2*$C$8)*C$3*1/sqrt((1+$C$17*(1-1/$C118^2))^2+1/$C$16^2*($C118-1/$C118)^2)</f>
        <v>6.053951332</v>
      </c>
      <c r="E118" s="6">
        <f t="shared" si="100"/>
        <v>12.10790266</v>
      </c>
      <c r="F118" s="6">
        <f t="shared" si="5"/>
        <v>12</v>
      </c>
    </row>
    <row r="119">
      <c r="B119" s="1">
        <v>99.0</v>
      </c>
      <c r="C119" s="6">
        <f t="shared" si="2"/>
        <v>1.000104397</v>
      </c>
      <c r="D119" s="6">
        <f t="shared" ref="D119:E119" si="101">1/(2*$C$8)*C$3*1/sqrt((1+$C$17*(1-1/$C119^2))^2+1/$C$16^2*($C119-1/$C119)^2)</f>
        <v>5.999448908</v>
      </c>
      <c r="E119" s="6">
        <f t="shared" si="101"/>
        <v>11.99889782</v>
      </c>
      <c r="F119" s="6">
        <f t="shared" si="5"/>
        <v>12</v>
      </c>
    </row>
    <row r="120">
      <c r="B120" s="1">
        <v>100.0</v>
      </c>
      <c r="C120" s="6">
        <f t="shared" si="2"/>
        <v>1.010206462</v>
      </c>
      <c r="D120" s="6">
        <f t="shared" ref="D120:E120" si="102">1/(2*$C$8)*C$3*1/sqrt((1+$C$17*(1-1/$C120^2))^2+1/$C$16^2*($C120-1/$C120)^2)</f>
        <v>5.947271457</v>
      </c>
      <c r="E120" s="6">
        <f t="shared" si="102"/>
        <v>11.89454291</v>
      </c>
      <c r="F120" s="6">
        <f t="shared" si="5"/>
        <v>12</v>
      </c>
    </row>
    <row r="121">
      <c r="B121" s="1">
        <v>101.0</v>
      </c>
      <c r="C121" s="6">
        <f t="shared" si="2"/>
        <v>1.020308526</v>
      </c>
      <c r="D121" s="6">
        <f t="shared" ref="D121:E121" si="103">1/(2*$C$8)*C$3*1/sqrt((1+$C$17*(1-1/$C121^2))^2+1/$C$16^2*($C121-1/$C121)^2)</f>
        <v>5.897274607</v>
      </c>
      <c r="E121" s="6">
        <f t="shared" si="103"/>
        <v>11.79454921</v>
      </c>
      <c r="F121" s="6">
        <f t="shared" si="5"/>
        <v>12</v>
      </c>
    </row>
    <row r="122">
      <c r="B122" s="1">
        <v>102.0</v>
      </c>
      <c r="C122" s="6">
        <f t="shared" si="2"/>
        <v>1.030410591</v>
      </c>
      <c r="D122" s="6">
        <f t="shared" ref="D122:E122" si="104">1/(2*$C$8)*C$3*1/sqrt((1+$C$17*(1-1/$C122^2))^2+1/$C$16^2*($C122-1/$C122)^2)</f>
        <v>5.849325291</v>
      </c>
      <c r="E122" s="6">
        <f t="shared" si="104"/>
        <v>11.69865058</v>
      </c>
      <c r="F122" s="6">
        <f t="shared" si="5"/>
        <v>12</v>
      </c>
    </row>
    <row r="123">
      <c r="B123" s="1">
        <v>103.0</v>
      </c>
      <c r="C123" s="6">
        <f t="shared" si="2"/>
        <v>1.040512655</v>
      </c>
      <c r="D123" s="6">
        <f t="shared" ref="D123:E123" si="105">1/(2*$C$8)*C$3*1/sqrt((1+$C$17*(1-1/$C123^2))^2+1/$C$16^2*($C123-1/$C123)^2)</f>
        <v>5.803300678</v>
      </c>
      <c r="E123" s="6">
        <f t="shared" si="105"/>
        <v>11.60660136</v>
      </c>
      <c r="F123" s="6">
        <f t="shared" si="5"/>
        <v>12</v>
      </c>
    </row>
    <row r="124">
      <c r="B124" s="1">
        <v>104.0</v>
      </c>
      <c r="C124" s="6">
        <f t="shared" si="2"/>
        <v>1.05061472</v>
      </c>
      <c r="D124" s="6">
        <f t="shared" ref="D124:E124" si="106">1/(2*$C$8)*C$3*1/sqrt((1+$C$17*(1-1/$C124^2))^2+1/$C$16^2*($C124-1/$C124)^2)</f>
        <v>5.759087235</v>
      </c>
      <c r="E124" s="6">
        <f t="shared" si="106"/>
        <v>11.51817447</v>
      </c>
      <c r="F124" s="6">
        <f t="shared" si="5"/>
        <v>12</v>
      </c>
    </row>
    <row r="125">
      <c r="B125" s="1">
        <v>105.0</v>
      </c>
      <c r="C125" s="6">
        <f t="shared" si="2"/>
        <v>1.060716785</v>
      </c>
      <c r="D125" s="6">
        <f t="shared" ref="D125:E125" si="107">1/(2*$C$8)*C$3*1/sqrt((1+$C$17*(1-1/$C125^2))^2+1/$C$16^2*($C125-1/$C125)^2)</f>
        <v>5.71657988</v>
      </c>
      <c r="E125" s="6">
        <f t="shared" si="107"/>
        <v>11.43315976</v>
      </c>
      <c r="F125" s="6">
        <f t="shared" si="5"/>
        <v>12</v>
      </c>
    </row>
    <row r="126">
      <c r="B126" s="1">
        <v>106.0</v>
      </c>
      <c r="C126" s="6">
        <f t="shared" si="2"/>
        <v>1.070818849</v>
      </c>
      <c r="D126" s="6">
        <f t="shared" ref="D126:E126" si="108">1/(2*$C$8)*C$3*1/sqrt((1+$C$17*(1-1/$C126^2))^2+1/$C$16^2*($C126-1/$C126)^2)</f>
        <v>5.675681224</v>
      </c>
      <c r="E126" s="6">
        <f t="shared" si="108"/>
        <v>11.35136245</v>
      </c>
      <c r="F126" s="6">
        <f t="shared" si="5"/>
        <v>12</v>
      </c>
    </row>
    <row r="127">
      <c r="B127" s="1">
        <v>107.0</v>
      </c>
      <c r="C127" s="6">
        <f t="shared" si="2"/>
        <v>1.080920914</v>
      </c>
      <c r="D127" s="6">
        <f t="shared" ref="D127:E127" si="109">1/(2*$C$8)*C$3*1/sqrt((1+$C$17*(1-1/$C127^2))^2+1/$C$16^2*($C127-1/$C127)^2)</f>
        <v>5.636300897</v>
      </c>
      <c r="E127" s="6">
        <f t="shared" si="109"/>
        <v>11.27260179</v>
      </c>
      <c r="F127" s="6">
        <f t="shared" si="5"/>
        <v>12</v>
      </c>
    </row>
    <row r="128">
      <c r="B128" s="1">
        <v>108.0</v>
      </c>
      <c r="C128" s="6">
        <f t="shared" si="2"/>
        <v>1.091022979</v>
      </c>
      <c r="D128" s="6">
        <f t="shared" ref="D128:E128" si="110">1/(2*$C$8)*C$3*1/sqrt((1+$C$17*(1-1/$C128^2))^2+1/$C$16^2*($C128-1/$C128)^2)</f>
        <v>5.598354935</v>
      </c>
      <c r="E128" s="6">
        <f t="shared" si="110"/>
        <v>11.19670987</v>
      </c>
      <c r="F128" s="6">
        <f t="shared" si="5"/>
        <v>12</v>
      </c>
    </row>
    <row r="129">
      <c r="B129" s="1">
        <v>109.0</v>
      </c>
      <c r="C129" s="6">
        <f t="shared" si="2"/>
        <v>1.101125043</v>
      </c>
      <c r="D129" s="6">
        <f t="shared" ref="D129:E129" si="111">1/(2*$C$8)*C$3*1/sqrt((1+$C$17*(1-1/$C129^2))^2+1/$C$16^2*($C129-1/$C129)^2)</f>
        <v>5.561765238</v>
      </c>
      <c r="E129" s="6">
        <f t="shared" si="111"/>
        <v>11.12353048</v>
      </c>
      <c r="F129" s="6">
        <f t="shared" si="5"/>
        <v>12</v>
      </c>
    </row>
    <row r="130">
      <c r="B130" s="1">
        <v>110.0</v>
      </c>
      <c r="C130" s="6">
        <f t="shared" si="2"/>
        <v>1.111227108</v>
      </c>
      <c r="D130" s="6">
        <f t="shared" ref="D130:E130" si="112">1/(2*$C$8)*C$3*1/sqrt((1+$C$17*(1-1/$C130^2))^2+1/$C$16^2*($C130-1/$C130)^2)</f>
        <v>5.526459072</v>
      </c>
      <c r="E130" s="6">
        <f t="shared" si="112"/>
        <v>11.05291814</v>
      </c>
      <c r="F130" s="6">
        <f t="shared" si="5"/>
        <v>12</v>
      </c>
    </row>
    <row r="131">
      <c r="B131" s="1">
        <v>111.0</v>
      </c>
      <c r="C131" s="6">
        <f t="shared" si="2"/>
        <v>1.121329172</v>
      </c>
      <c r="D131" s="6">
        <f t="shared" ref="D131:E131" si="113">1/(2*$C$8)*C$3*1/sqrt((1+$C$17*(1-1/$C131^2))^2+1/$C$16^2*($C131-1/$C131)^2)</f>
        <v>5.492368627</v>
      </c>
      <c r="E131" s="6">
        <f t="shared" si="113"/>
        <v>10.98473725</v>
      </c>
      <c r="F131" s="6">
        <f t="shared" si="5"/>
        <v>12</v>
      </c>
    </row>
    <row r="132">
      <c r="B132" s="1">
        <v>112.0</v>
      </c>
      <c r="C132" s="6">
        <f t="shared" si="2"/>
        <v>1.131431237</v>
      </c>
      <c r="D132" s="6">
        <f t="shared" ref="D132:E132" si="114">1/(2*$C$8)*C$3*1/sqrt((1+$C$17*(1-1/$C132^2))^2+1/$C$16^2*($C132-1/$C132)^2)</f>
        <v>5.459430614</v>
      </c>
      <c r="E132" s="6">
        <f t="shared" si="114"/>
        <v>10.91886123</v>
      </c>
      <c r="F132" s="6">
        <f t="shared" si="5"/>
        <v>12</v>
      </c>
    </row>
    <row r="133">
      <c r="B133" s="1">
        <v>113.0</v>
      </c>
      <c r="C133" s="6">
        <f t="shared" si="2"/>
        <v>1.141533302</v>
      </c>
      <c r="D133" s="6">
        <f t="shared" ref="D133:E133" si="115">1/(2*$C$8)*C$3*1/sqrt((1+$C$17*(1-1/$C133^2))^2+1/$C$16^2*($C133-1/$C133)^2)</f>
        <v>5.4275859</v>
      </c>
      <c r="E133" s="6">
        <f t="shared" si="115"/>
        <v>10.8551718</v>
      </c>
      <c r="F133" s="6">
        <f t="shared" si="5"/>
        <v>12</v>
      </c>
    </row>
    <row r="134">
      <c r="B134" s="1">
        <v>114.0</v>
      </c>
      <c r="C134" s="6">
        <f t="shared" si="2"/>
        <v>1.151635366</v>
      </c>
      <c r="D134" s="6">
        <f t="shared" ref="D134:E134" si="116">1/(2*$C$8)*C$3*1/sqrt((1+$C$17*(1-1/$C134^2))^2+1/$C$16^2*($C134-1/$C134)^2)</f>
        <v>5.396779183</v>
      </c>
      <c r="E134" s="6">
        <f t="shared" si="116"/>
        <v>10.79355837</v>
      </c>
      <c r="F134" s="6">
        <f t="shared" si="5"/>
        <v>12</v>
      </c>
    </row>
    <row r="135">
      <c r="B135" s="1">
        <v>115.0</v>
      </c>
      <c r="C135" s="6">
        <f t="shared" si="2"/>
        <v>1.161737431</v>
      </c>
      <c r="D135" s="6">
        <f t="shared" ref="D135:E135" si="117">1/(2*$C$8)*C$3*1/sqrt((1+$C$17*(1-1/$C135^2))^2+1/$C$16^2*($C135-1/$C135)^2)</f>
        <v>5.366958685</v>
      </c>
      <c r="E135" s="6">
        <f t="shared" si="117"/>
        <v>10.73391737</v>
      </c>
      <c r="F135" s="6">
        <f t="shared" si="5"/>
        <v>12</v>
      </c>
    </row>
    <row r="136">
      <c r="B136" s="1">
        <v>116.0</v>
      </c>
      <c r="C136" s="6">
        <f t="shared" si="2"/>
        <v>1.171839495</v>
      </c>
      <c r="D136" s="6">
        <f t="shared" ref="D136:E136" si="118">1/(2*$C$8)*C$3*1/sqrt((1+$C$17*(1-1/$C136^2))^2+1/$C$16^2*($C136-1/$C136)^2)</f>
        <v>5.338075886</v>
      </c>
      <c r="E136" s="6">
        <f t="shared" si="118"/>
        <v>10.67615177</v>
      </c>
      <c r="F136" s="6">
        <f t="shared" si="5"/>
        <v>12</v>
      </c>
    </row>
    <row r="137">
      <c r="B137" s="1">
        <v>117.0</v>
      </c>
      <c r="C137" s="6">
        <f t="shared" si="2"/>
        <v>1.18194156</v>
      </c>
      <c r="D137" s="6">
        <f t="shared" ref="D137:E137" si="119">1/(2*$C$8)*C$3*1/sqrt((1+$C$17*(1-1/$C137^2))^2+1/$C$16^2*($C137-1/$C137)^2)</f>
        <v>5.310085276</v>
      </c>
      <c r="E137" s="6">
        <f t="shared" si="119"/>
        <v>10.62017055</v>
      </c>
      <c r="F137" s="6">
        <f t="shared" si="5"/>
        <v>12</v>
      </c>
    </row>
    <row r="138">
      <c r="B138" s="1">
        <v>118.0</v>
      </c>
      <c r="C138" s="6">
        <f t="shared" si="2"/>
        <v>1.192043625</v>
      </c>
      <c r="D138" s="6">
        <f t="shared" ref="D138:E138" si="120">1/(2*$C$8)*C$3*1/sqrt((1+$C$17*(1-1/$C138^2))^2+1/$C$16^2*($C138-1/$C138)^2)</f>
        <v>5.282944126</v>
      </c>
      <c r="E138" s="6">
        <f t="shared" si="120"/>
        <v>10.56588825</v>
      </c>
      <c r="F138" s="6">
        <f t="shared" si="5"/>
        <v>12</v>
      </c>
    </row>
    <row r="139">
      <c r="B139" s="1">
        <v>119.0</v>
      </c>
      <c r="C139" s="6">
        <f t="shared" si="2"/>
        <v>1.202145689</v>
      </c>
      <c r="D139" s="6">
        <f t="shared" ref="D139:E139" si="121">1/(2*$C$8)*C$3*1/sqrt((1+$C$17*(1-1/$C139^2))^2+1/$C$16^2*($C139-1/$C139)^2)</f>
        <v>5.256612286</v>
      </c>
      <c r="E139" s="6">
        <f t="shared" si="121"/>
        <v>10.51322457</v>
      </c>
      <c r="F139" s="6">
        <f t="shared" si="5"/>
        <v>12</v>
      </c>
    </row>
    <row r="140">
      <c r="B140" s="1">
        <v>120.0</v>
      </c>
      <c r="C140" s="6">
        <f t="shared" si="2"/>
        <v>1.212247754</v>
      </c>
      <c r="D140" s="6">
        <f t="shared" ref="D140:E140" si="122">1/(2*$C$8)*C$3*1/sqrt((1+$C$17*(1-1/$C140^2))^2+1/$C$16^2*($C140-1/$C140)^2)</f>
        <v>5.231051994</v>
      </c>
      <c r="E140" s="6">
        <f t="shared" si="122"/>
        <v>10.46210399</v>
      </c>
      <c r="F140" s="6">
        <f t="shared" si="5"/>
        <v>12</v>
      </c>
    </row>
    <row r="141">
      <c r="B141" s="1">
        <v>121.0</v>
      </c>
      <c r="C141" s="6">
        <f t="shared" si="2"/>
        <v>1.222349819</v>
      </c>
      <c r="D141" s="6">
        <f t="shared" ref="D141:E141" si="123">1/(2*$C$8)*C$3*1/sqrt((1+$C$17*(1-1/$C141^2))^2+1/$C$16^2*($C141-1/$C141)^2)</f>
        <v>5.206227706</v>
      </c>
      <c r="E141" s="6">
        <f t="shared" si="123"/>
        <v>10.41245541</v>
      </c>
      <c r="F141" s="6">
        <f t="shared" si="5"/>
        <v>12</v>
      </c>
    </row>
    <row r="142">
      <c r="B142" s="1">
        <v>122.0</v>
      </c>
      <c r="C142" s="6">
        <f t="shared" si="2"/>
        <v>1.232451883</v>
      </c>
      <c r="D142" s="6">
        <f t="shared" ref="D142:E142" si="124">1/(2*$C$8)*C$3*1/sqrt((1+$C$17*(1-1/$C142^2))^2+1/$C$16^2*($C142-1/$C142)^2)</f>
        <v>5.182105938</v>
      </c>
      <c r="E142" s="6">
        <f t="shared" si="124"/>
        <v>10.36421188</v>
      </c>
      <c r="F142" s="6">
        <f t="shared" si="5"/>
        <v>12</v>
      </c>
    </row>
    <row r="143">
      <c r="B143" s="1">
        <v>123.0</v>
      </c>
      <c r="C143" s="6">
        <f t="shared" si="2"/>
        <v>1.242553948</v>
      </c>
      <c r="D143" s="6">
        <f t="shared" ref="D143:E143" si="125">1/(2*$C$8)*C$3*1/sqrt((1+$C$17*(1-1/$C143^2))^2+1/$C$16^2*($C143-1/$C143)^2)</f>
        <v>5.15865512</v>
      </c>
      <c r="E143" s="6">
        <f t="shared" si="125"/>
        <v>10.31731024</v>
      </c>
      <c r="F143" s="6">
        <f t="shared" si="5"/>
        <v>12</v>
      </c>
    </row>
    <row r="144">
      <c r="B144" s="1">
        <v>124.0</v>
      </c>
      <c r="C144" s="6">
        <f t="shared" si="2"/>
        <v>1.252656012</v>
      </c>
      <c r="D144" s="6">
        <f t="shared" ref="D144:E144" si="126">1/(2*$C$8)*C$3*1/sqrt((1+$C$17*(1-1/$C144^2))^2+1/$C$16^2*($C144-1/$C144)^2)</f>
        <v>5.135845467</v>
      </c>
      <c r="E144" s="6">
        <f t="shared" si="126"/>
        <v>10.27169093</v>
      </c>
      <c r="F144" s="6">
        <f t="shared" si="5"/>
        <v>12</v>
      </c>
    </row>
    <row r="145">
      <c r="B145" s="1">
        <v>125.0</v>
      </c>
      <c r="C145" s="6">
        <f t="shared" si="2"/>
        <v>1.262758077</v>
      </c>
      <c r="D145" s="6">
        <f t="shared" ref="D145:E145" si="127">1/(2*$C$8)*C$3*1/sqrt((1+$C$17*(1-1/$C145^2))^2+1/$C$16^2*($C145-1/$C145)^2)</f>
        <v>5.113648854</v>
      </c>
      <c r="E145" s="6">
        <f t="shared" si="127"/>
        <v>10.22729771</v>
      </c>
      <c r="F145" s="6">
        <f t="shared" si="5"/>
        <v>12</v>
      </c>
    </row>
    <row r="146">
      <c r="B146" s="1">
        <v>126.0</v>
      </c>
      <c r="C146" s="6">
        <f t="shared" si="2"/>
        <v>1.272860142</v>
      </c>
      <c r="D146" s="6">
        <f t="shared" ref="D146:E146" si="128">1/(2*$C$8)*C$3*1/sqrt((1+$C$17*(1-1/$C146^2))^2+1/$C$16^2*($C146-1/$C146)^2)</f>
        <v>5.092038703</v>
      </c>
      <c r="E146" s="6">
        <f t="shared" si="128"/>
        <v>10.18407741</v>
      </c>
      <c r="F146" s="6">
        <f t="shared" si="5"/>
        <v>12</v>
      </c>
    </row>
    <row r="147">
      <c r="B147" s="1">
        <v>127.0</v>
      </c>
      <c r="C147" s="6">
        <f t="shared" si="2"/>
        <v>1.282962206</v>
      </c>
      <c r="D147" s="6">
        <f t="shared" ref="D147:E147" si="129">1/(2*$C$8)*C$3*1/sqrt((1+$C$17*(1-1/$C147^2))^2+1/$C$16^2*($C147-1/$C147)^2)</f>
        <v>5.070989885</v>
      </c>
      <c r="E147" s="6">
        <f t="shared" si="129"/>
        <v>10.14197977</v>
      </c>
      <c r="F147" s="6">
        <f t="shared" si="5"/>
        <v>12</v>
      </c>
    </row>
    <row r="148">
      <c r="B148" s="1">
        <v>128.0</v>
      </c>
      <c r="C148" s="6">
        <f t="shared" si="2"/>
        <v>1.293064271</v>
      </c>
      <c r="D148" s="6">
        <f t="shared" ref="D148:E148" si="130">1/(2*$C$8)*C$3*1/sqrt((1+$C$17*(1-1/$C148^2))^2+1/$C$16^2*($C148-1/$C148)^2)</f>
        <v>5.050478619</v>
      </c>
      <c r="E148" s="6">
        <f t="shared" si="130"/>
        <v>10.10095724</v>
      </c>
      <c r="F148" s="6">
        <f t="shared" si="5"/>
        <v>12</v>
      </c>
    </row>
    <row r="149">
      <c r="B149" s="1">
        <v>129.0</v>
      </c>
      <c r="C149" s="6">
        <f t="shared" si="2"/>
        <v>1.303166335</v>
      </c>
      <c r="D149" s="6">
        <f t="shared" ref="D149:E149" si="131">1/(2*$C$8)*C$3*1/sqrt((1+$C$17*(1-1/$C149^2))^2+1/$C$16^2*($C149-1/$C149)^2)</f>
        <v>5.030482388</v>
      </c>
      <c r="E149" s="6">
        <f t="shared" si="131"/>
        <v>10.06096478</v>
      </c>
      <c r="F149" s="6">
        <f t="shared" si="5"/>
        <v>12</v>
      </c>
    </row>
    <row r="150">
      <c r="B150" s="1">
        <v>130.0</v>
      </c>
      <c r="C150" s="6">
        <f t="shared" si="2"/>
        <v>1.3132684</v>
      </c>
      <c r="D150" s="6">
        <f t="shared" ref="D150:E150" si="132">1/(2*$C$8)*C$3*1/sqrt((1+$C$17*(1-1/$C150^2))^2+1/$C$16^2*($C150-1/$C150)^2)</f>
        <v>5.010979856</v>
      </c>
      <c r="E150" s="6">
        <f t="shared" si="132"/>
        <v>10.02195971</v>
      </c>
      <c r="F150" s="6">
        <f t="shared" si="5"/>
        <v>12</v>
      </c>
    </row>
    <row r="151">
      <c r="B151" s="1">
        <v>131.0</v>
      </c>
      <c r="C151" s="6">
        <f t="shared" si="2"/>
        <v>1.323370465</v>
      </c>
      <c r="D151" s="6">
        <f t="shared" ref="D151:E151" si="133">1/(2*$C$8)*C$3*1/sqrt((1+$C$17*(1-1/$C151^2))^2+1/$C$16^2*($C151-1/$C151)^2)</f>
        <v>4.991950794</v>
      </c>
      <c r="E151" s="6">
        <f t="shared" si="133"/>
        <v>9.983901587</v>
      </c>
      <c r="F151" s="6">
        <f t="shared" si="5"/>
        <v>12</v>
      </c>
    </row>
    <row r="152">
      <c r="B152" s="1">
        <v>132.0</v>
      </c>
      <c r="C152" s="6">
        <f t="shared" si="2"/>
        <v>1.333472529</v>
      </c>
      <c r="D152" s="6">
        <f t="shared" ref="D152:E152" si="134">1/(2*$C$8)*C$3*1/sqrt((1+$C$17*(1-1/$C152^2))^2+1/$C$16^2*($C152-1/$C152)^2)</f>
        <v>4.973376009</v>
      </c>
      <c r="E152" s="6">
        <f t="shared" si="134"/>
        <v>9.946752018</v>
      </c>
      <c r="F152" s="6">
        <f t="shared" si="5"/>
        <v>12</v>
      </c>
    </row>
    <row r="153">
      <c r="B153" s="1">
        <v>133.0</v>
      </c>
      <c r="C153" s="6">
        <f t="shared" si="2"/>
        <v>1.343574594</v>
      </c>
      <c r="D153" s="6">
        <f t="shared" ref="D153:E153" si="135">1/(2*$C$8)*C$3*1/sqrt((1+$C$17*(1-1/$C153^2))^2+1/$C$16^2*($C153-1/$C153)^2)</f>
        <v>4.955237282</v>
      </c>
      <c r="E153" s="6">
        <f t="shared" si="135"/>
        <v>9.910474564</v>
      </c>
      <c r="F153" s="6">
        <f t="shared" si="5"/>
        <v>12</v>
      </c>
    </row>
    <row r="154">
      <c r="B154" s="1">
        <v>134.0</v>
      </c>
      <c r="C154" s="6">
        <f t="shared" si="2"/>
        <v>1.353676659</v>
      </c>
      <c r="D154" s="6">
        <f t="shared" ref="D154:E154" si="136">1/(2*$C$8)*C$3*1/sqrt((1+$C$17*(1-1/$C154^2))^2+1/$C$16^2*($C154-1/$C154)^2)</f>
        <v>4.937517307</v>
      </c>
      <c r="E154" s="6">
        <f t="shared" si="136"/>
        <v>9.875034615</v>
      </c>
      <c r="F154" s="6">
        <f t="shared" si="5"/>
        <v>12</v>
      </c>
    </row>
    <row r="155">
      <c r="B155" s="1">
        <v>135.0</v>
      </c>
      <c r="C155" s="6">
        <f t="shared" si="2"/>
        <v>1.363778723</v>
      </c>
      <c r="D155" s="6">
        <f t="shared" ref="D155:E155" si="137">1/(2*$C$8)*C$3*1/sqrt((1+$C$17*(1-1/$C155^2))^2+1/$C$16^2*($C155-1/$C155)^2)</f>
        <v>4.920199637</v>
      </c>
      <c r="E155" s="6">
        <f t="shared" si="137"/>
        <v>9.840399274</v>
      </c>
      <c r="F155" s="6">
        <f t="shared" si="5"/>
        <v>12</v>
      </c>
    </row>
    <row r="156">
      <c r="B156" s="1">
        <v>136.0</v>
      </c>
      <c r="C156" s="6">
        <f t="shared" si="2"/>
        <v>1.373880788</v>
      </c>
      <c r="D156" s="6">
        <f t="shared" ref="D156:E156" si="138">1/(2*$C$8)*C$3*1/sqrt((1+$C$17*(1-1/$C156^2))^2+1/$C$16^2*($C156-1/$C156)^2)</f>
        <v>4.903268628</v>
      </c>
      <c r="E156" s="6">
        <f t="shared" si="138"/>
        <v>9.806537256</v>
      </c>
      <c r="F156" s="6">
        <f t="shared" si="5"/>
        <v>12</v>
      </c>
    </row>
    <row r="157">
      <c r="B157" s="1">
        <v>137.0</v>
      </c>
      <c r="C157" s="6">
        <f t="shared" si="2"/>
        <v>1.383982852</v>
      </c>
      <c r="D157" s="6">
        <f t="shared" ref="D157:E157" si="139">1/(2*$C$8)*C$3*1/sqrt((1+$C$17*(1-1/$C157^2))^2+1/$C$16^2*($C157-1/$C157)^2)</f>
        <v>4.886709399</v>
      </c>
      <c r="E157" s="6">
        <f t="shared" si="139"/>
        <v>9.773418797</v>
      </c>
      <c r="F157" s="6">
        <f t="shared" si="5"/>
        <v>12</v>
      </c>
    </row>
    <row r="158">
      <c r="B158" s="1">
        <v>138.0</v>
      </c>
      <c r="C158" s="6">
        <f t="shared" si="2"/>
        <v>1.394084917</v>
      </c>
      <c r="D158" s="6">
        <f t="shared" ref="D158:E158" si="140">1/(2*$C$8)*C$3*1/sqrt((1+$C$17*(1-1/$C158^2))^2+1/$C$16^2*($C158-1/$C158)^2)</f>
        <v>4.870507779</v>
      </c>
      <c r="E158" s="6">
        <f t="shared" si="140"/>
        <v>9.741015558</v>
      </c>
      <c r="F158" s="6">
        <f t="shared" si="5"/>
        <v>12</v>
      </c>
    </row>
    <row r="159">
      <c r="B159" s="1">
        <v>139.0</v>
      </c>
      <c r="C159" s="6">
        <f t="shared" si="2"/>
        <v>1.404186982</v>
      </c>
      <c r="D159" s="6">
        <f t="shared" ref="D159:E159" si="141">1/(2*$C$8)*C$3*1/sqrt((1+$C$17*(1-1/$C159^2))^2+1/$C$16^2*($C159-1/$C159)^2)</f>
        <v>4.854650274</v>
      </c>
      <c r="E159" s="6">
        <f t="shared" si="141"/>
        <v>9.709300547</v>
      </c>
      <c r="F159" s="6">
        <f t="shared" si="5"/>
        <v>12</v>
      </c>
    </row>
    <row r="160">
      <c r="B160" s="1">
        <v>140.0</v>
      </c>
      <c r="C160" s="6">
        <f t="shared" si="2"/>
        <v>1.414289046</v>
      </c>
      <c r="D160" s="6">
        <f t="shared" ref="D160:E160" si="142">1/(2*$C$8)*C$3*1/sqrt((1+$C$17*(1-1/$C160^2))^2+1/$C$16^2*($C160-1/$C160)^2)</f>
        <v>4.83912402</v>
      </c>
      <c r="E160" s="6">
        <f t="shared" si="142"/>
        <v>9.678248041</v>
      </c>
      <c r="F160" s="6">
        <f t="shared" si="5"/>
        <v>12</v>
      </c>
    </row>
    <row r="161">
      <c r="B161" s="1">
        <v>141.0</v>
      </c>
      <c r="C161" s="6">
        <f t="shared" si="2"/>
        <v>1.424391111</v>
      </c>
      <c r="D161" s="6">
        <f t="shared" ref="D161:E161" si="143">1/(2*$C$8)*C$3*1/sqrt((1+$C$17*(1-1/$C161^2))^2+1/$C$16^2*($C161-1/$C161)^2)</f>
        <v>4.823916756</v>
      </c>
      <c r="E161" s="6">
        <f t="shared" si="143"/>
        <v>9.647833512</v>
      </c>
      <c r="F161" s="6">
        <f t="shared" si="5"/>
        <v>12</v>
      </c>
    </row>
    <row r="162">
      <c r="B162" s="1">
        <v>142.0</v>
      </c>
      <c r="C162" s="6">
        <f t="shared" si="2"/>
        <v>1.434493175</v>
      </c>
      <c r="D162" s="6">
        <f t="shared" ref="D162:E162" si="144">1/(2*$C$8)*C$3*1/sqrt((1+$C$17*(1-1/$C162^2))^2+1/$C$16^2*($C162-1/$C162)^2)</f>
        <v>4.809016781</v>
      </c>
      <c r="E162" s="6">
        <f t="shared" si="144"/>
        <v>9.618033562</v>
      </c>
      <c r="F162" s="6">
        <f t="shared" si="5"/>
        <v>12</v>
      </c>
    </row>
    <row r="163">
      <c r="B163" s="1">
        <v>143.0</v>
      </c>
      <c r="C163" s="6">
        <f t="shared" si="2"/>
        <v>1.44459524</v>
      </c>
      <c r="D163" s="6">
        <f t="shared" ref="D163:E163" si="145">1/(2*$C$8)*C$3*1/sqrt((1+$C$17*(1-1/$C163^2))^2+1/$C$16^2*($C163-1/$C163)^2)</f>
        <v>4.794412931</v>
      </c>
      <c r="E163" s="6">
        <f t="shared" si="145"/>
        <v>9.588825861</v>
      </c>
      <c r="F163" s="6">
        <f t="shared" si="5"/>
        <v>12</v>
      </c>
    </row>
    <row r="164">
      <c r="B164" s="1">
        <v>144.0</v>
      </c>
      <c r="C164" s="6">
        <f t="shared" si="2"/>
        <v>1.454697305</v>
      </c>
      <c r="D164" s="6">
        <f t="shared" ref="D164:E164" si="146">1/(2*$C$8)*C$3*1/sqrt((1+$C$17*(1-1/$C164^2))^2+1/$C$16^2*($C164-1/$C164)^2)</f>
        <v>4.780094543</v>
      </c>
      <c r="E164" s="6">
        <f t="shared" si="146"/>
        <v>9.560189085</v>
      </c>
      <c r="F164" s="6">
        <f t="shared" si="5"/>
        <v>12</v>
      </c>
    </row>
    <row r="165">
      <c r="B165" s="1">
        <v>145.0</v>
      </c>
      <c r="C165" s="6">
        <f t="shared" si="2"/>
        <v>1.464799369</v>
      </c>
      <c r="D165" s="6">
        <f t="shared" ref="D165:E165" si="147">1/(2*$C$8)*C$3*1/sqrt((1+$C$17*(1-1/$C165^2))^2+1/$C$16^2*($C165-1/$C165)^2)</f>
        <v>4.766051432</v>
      </c>
      <c r="E165" s="6">
        <f t="shared" si="147"/>
        <v>9.532102864</v>
      </c>
      <c r="F165" s="6">
        <f t="shared" si="5"/>
        <v>12</v>
      </c>
    </row>
    <row r="166">
      <c r="B166" s="1">
        <v>146.0</v>
      </c>
      <c r="C166" s="6">
        <f t="shared" si="2"/>
        <v>1.474901434</v>
      </c>
      <c r="D166" s="6">
        <f t="shared" ref="D166:E166" si="148">1/(2*$C$8)*C$3*1/sqrt((1+$C$17*(1-1/$C166^2))^2+1/$C$16^2*($C166-1/$C166)^2)</f>
        <v>4.752273865</v>
      </c>
      <c r="E166" s="6">
        <f t="shared" si="148"/>
        <v>9.50454773</v>
      </c>
      <c r="F166" s="6">
        <f t="shared" si="5"/>
        <v>12</v>
      </c>
    </row>
    <row r="167">
      <c r="B167" s="1">
        <v>147.0</v>
      </c>
      <c r="C167" s="6">
        <f t="shared" si="2"/>
        <v>1.485003499</v>
      </c>
      <c r="D167" s="6">
        <f t="shared" ref="D167:E167" si="149">1/(2*$C$8)*C$3*1/sqrt((1+$C$17*(1-1/$C167^2))^2+1/$C$16^2*($C167-1/$C167)^2)</f>
        <v>4.738752533</v>
      </c>
      <c r="E167" s="6">
        <f t="shared" si="149"/>
        <v>9.477505067</v>
      </c>
      <c r="F167" s="6">
        <f t="shared" si="5"/>
        <v>12</v>
      </c>
    </row>
    <row r="168">
      <c r="B168" s="1">
        <v>148.0</v>
      </c>
      <c r="C168" s="6">
        <f t="shared" si="2"/>
        <v>1.495105563</v>
      </c>
      <c r="D168" s="6">
        <f t="shared" ref="D168:E168" si="150">1/(2*$C$8)*C$3*1/sqrt((1+$C$17*(1-1/$C168^2))^2+1/$C$16^2*($C168-1/$C168)^2)</f>
        <v>4.725478535</v>
      </c>
      <c r="E168" s="6">
        <f t="shared" si="150"/>
        <v>9.45095707</v>
      </c>
      <c r="F168" s="6">
        <f t="shared" si="5"/>
        <v>12</v>
      </c>
    </row>
    <row r="169">
      <c r="B169" s="1">
        <v>149.0</v>
      </c>
      <c r="C169" s="6">
        <f t="shared" si="2"/>
        <v>1.505207628</v>
      </c>
      <c r="D169" s="6">
        <f t="shared" ref="D169:E169" si="151">1/(2*$C$8)*C$3*1/sqrt((1+$C$17*(1-1/$C169^2))^2+1/$C$16^2*($C169-1/$C169)^2)</f>
        <v>4.712443349</v>
      </c>
      <c r="E169" s="6">
        <f t="shared" si="151"/>
        <v>9.424886699</v>
      </c>
      <c r="F169" s="6">
        <f t="shared" si="5"/>
        <v>12</v>
      </c>
    </row>
    <row r="170">
      <c r="B170" s="1">
        <v>150.0</v>
      </c>
      <c r="C170" s="6">
        <f t="shared" si="2"/>
        <v>1.515309692</v>
      </c>
      <c r="D170" s="6">
        <f t="shared" ref="D170:E170" si="152">1/(2*$C$8)*C$3*1/sqrt((1+$C$17*(1-1/$C170^2))^2+1/$C$16^2*($C170-1/$C170)^2)</f>
        <v>4.69963882</v>
      </c>
      <c r="E170" s="6">
        <f t="shared" si="152"/>
        <v>9.399277641</v>
      </c>
      <c r="F170" s="6">
        <f t="shared" si="5"/>
        <v>12</v>
      </c>
    </row>
    <row r="171">
      <c r="B171" s="1">
        <v>151.0</v>
      </c>
      <c r="C171" s="6">
        <f t="shared" si="2"/>
        <v>1.525411757</v>
      </c>
      <c r="D171" s="6">
        <f t="shared" ref="D171:E171" si="153">1/(2*$C$8)*C$3*1/sqrt((1+$C$17*(1-1/$C171^2))^2+1/$C$16^2*($C171-1/$C171)^2)</f>
        <v>4.687057136</v>
      </c>
      <c r="E171" s="6">
        <f t="shared" si="153"/>
        <v>9.374114271</v>
      </c>
      <c r="F171" s="6">
        <f t="shared" si="5"/>
        <v>12</v>
      </c>
    </row>
    <row r="172">
      <c r="B172" s="1">
        <v>152.0</v>
      </c>
      <c r="C172" s="6">
        <f t="shared" si="2"/>
        <v>1.535513822</v>
      </c>
      <c r="D172" s="6">
        <f t="shared" ref="D172:E172" si="154">1/(2*$C$8)*C$3*1/sqrt((1+$C$17*(1-1/$C172^2))^2+1/$C$16^2*($C172-1/$C172)^2)</f>
        <v>4.674690811</v>
      </c>
      <c r="E172" s="6">
        <f t="shared" si="154"/>
        <v>9.349381622</v>
      </c>
      <c r="F172" s="6">
        <f t="shared" si="5"/>
        <v>12</v>
      </c>
    </row>
    <row r="173">
      <c r="B173" s="1">
        <v>153.0</v>
      </c>
      <c r="C173" s="6">
        <f t="shared" si="2"/>
        <v>1.545615886</v>
      </c>
      <c r="D173" s="6">
        <f t="shared" ref="D173:E173" si="155">1/(2*$C$8)*C$3*1/sqrt((1+$C$17*(1-1/$C173^2))^2+1/$C$16^2*($C173-1/$C173)^2)</f>
        <v>4.662532672</v>
      </c>
      <c r="E173" s="6">
        <f t="shared" si="155"/>
        <v>9.325065344</v>
      </c>
      <c r="F173" s="6">
        <f t="shared" si="5"/>
        <v>12</v>
      </c>
    </row>
    <row r="174">
      <c r="B174" s="1">
        <v>154.0</v>
      </c>
      <c r="C174" s="6">
        <f t="shared" si="2"/>
        <v>1.555717951</v>
      </c>
      <c r="D174" s="6">
        <f t="shared" ref="D174:E174" si="156">1/(2*$C$8)*C$3*1/sqrt((1+$C$17*(1-1/$C174^2))^2+1/$C$16^2*($C174-1/$C174)^2)</f>
        <v>4.65057584</v>
      </c>
      <c r="E174" s="6">
        <f t="shared" si="156"/>
        <v>9.30115168</v>
      </c>
      <c r="F174" s="6">
        <f t="shared" si="5"/>
        <v>12</v>
      </c>
    </row>
    <row r="175">
      <c r="B175" s="1">
        <v>155.0</v>
      </c>
      <c r="C175" s="6">
        <f t="shared" si="2"/>
        <v>1.565820015</v>
      </c>
      <c r="D175" s="6">
        <f t="shared" ref="D175:E175" si="157">1/(2*$C$8)*C$3*1/sqrt((1+$C$17*(1-1/$C175^2))^2+1/$C$16^2*($C175-1/$C175)^2)</f>
        <v>4.638813717</v>
      </c>
      <c r="E175" s="6">
        <f t="shared" si="157"/>
        <v>9.277627434</v>
      </c>
      <c r="F175" s="6">
        <f t="shared" si="5"/>
        <v>12</v>
      </c>
    </row>
    <row r="176">
      <c r="B176" s="1">
        <v>156.0</v>
      </c>
      <c r="C176" s="6">
        <f t="shared" si="2"/>
        <v>1.57592208</v>
      </c>
      <c r="D176" s="6">
        <f t="shared" ref="D176:E176" si="158">1/(2*$C$8)*C$3*1/sqrt((1+$C$17*(1-1/$C176^2))^2+1/$C$16^2*($C176-1/$C176)^2)</f>
        <v>4.627239971</v>
      </c>
      <c r="E176" s="6">
        <f t="shared" si="158"/>
        <v>9.254479943</v>
      </c>
      <c r="F176" s="6">
        <f t="shared" si="5"/>
        <v>12</v>
      </c>
    </row>
    <row r="177">
      <c r="B177" s="1">
        <v>157.0</v>
      </c>
      <c r="C177" s="6">
        <f t="shared" si="2"/>
        <v>1.586024145</v>
      </c>
      <c r="D177" s="6">
        <f t="shared" ref="D177:E177" si="159">1/(2*$C$8)*C$3*1/sqrt((1+$C$17*(1-1/$C177^2))^2+1/$C$16^2*($C177-1/$C177)^2)</f>
        <v>4.615848527</v>
      </c>
      <c r="E177" s="6">
        <f t="shared" si="159"/>
        <v>9.231697053</v>
      </c>
      <c r="F177" s="6">
        <f t="shared" si="5"/>
        <v>12</v>
      </c>
    </row>
    <row r="178">
      <c r="B178" s="1">
        <v>158.0</v>
      </c>
      <c r="C178" s="6">
        <f t="shared" si="2"/>
        <v>1.596126209</v>
      </c>
      <c r="D178" s="6">
        <f t="shared" ref="D178:E178" si="160">1/(2*$C$8)*C$3*1/sqrt((1+$C$17*(1-1/$C178^2))^2+1/$C$16^2*($C178-1/$C178)^2)</f>
        <v>4.604633546</v>
      </c>
      <c r="E178" s="6">
        <f t="shared" si="160"/>
        <v>9.209267093</v>
      </c>
      <c r="F178" s="6">
        <f t="shared" si="5"/>
        <v>12</v>
      </c>
    </row>
    <row r="179">
      <c r="B179" s="1">
        <v>159.0</v>
      </c>
      <c r="C179" s="6">
        <f t="shared" si="2"/>
        <v>1.606228274</v>
      </c>
      <c r="D179" s="6">
        <f t="shared" ref="D179:E179" si="161">1/(2*$C$8)*C$3*1/sqrt((1+$C$17*(1-1/$C179^2))^2+1/$C$16^2*($C179-1/$C179)^2)</f>
        <v>4.593589426</v>
      </c>
      <c r="E179" s="6">
        <f t="shared" si="161"/>
        <v>9.187178852</v>
      </c>
      <c r="F179" s="6">
        <f t="shared" si="5"/>
        <v>12</v>
      </c>
    </row>
    <row r="180">
      <c r="B180" s="1">
        <v>160.0</v>
      </c>
      <c r="C180" s="6">
        <f t="shared" si="2"/>
        <v>1.616330339</v>
      </c>
      <c r="D180" s="6">
        <f t="shared" ref="D180:E180" si="162">1/(2*$C$8)*C$3*1/sqrt((1+$C$17*(1-1/$C180^2))^2+1/$C$16^2*($C180-1/$C180)^2)</f>
        <v>4.58271078</v>
      </c>
      <c r="E180" s="6">
        <f t="shared" si="162"/>
        <v>9.165421559</v>
      </c>
      <c r="F180" s="6">
        <f t="shared" si="5"/>
        <v>12</v>
      </c>
    </row>
    <row r="181">
      <c r="B181" s="1">
        <v>161.0</v>
      </c>
      <c r="C181" s="6">
        <f t="shared" si="2"/>
        <v>1.626432403</v>
      </c>
      <c r="D181" s="6">
        <f t="shared" ref="D181:E181" si="163">1/(2*$C$8)*C$3*1/sqrt((1+$C$17*(1-1/$C181^2))^2+1/$C$16^2*($C181-1/$C181)^2)</f>
        <v>4.57199243</v>
      </c>
      <c r="E181" s="6">
        <f t="shared" si="163"/>
        <v>9.14398486</v>
      </c>
      <c r="F181" s="6">
        <f t="shared" si="5"/>
        <v>12</v>
      </c>
    </row>
    <row r="182">
      <c r="B182" s="1">
        <v>162.0</v>
      </c>
      <c r="C182" s="6">
        <f t="shared" si="2"/>
        <v>1.636534468</v>
      </c>
      <c r="D182" s="6">
        <f t="shared" ref="D182:E182" si="164">1/(2*$C$8)*C$3*1/sqrt((1+$C$17*(1-1/$C182^2))^2+1/$C$16^2*($C182-1/$C182)^2)</f>
        <v>4.5614294</v>
      </c>
      <c r="E182" s="6">
        <f t="shared" si="164"/>
        <v>9.1228588</v>
      </c>
      <c r="F182" s="6">
        <f t="shared" si="5"/>
        <v>12</v>
      </c>
    </row>
    <row r="183">
      <c r="B183" s="1">
        <v>163.0</v>
      </c>
      <c r="C183" s="6">
        <f t="shared" si="2"/>
        <v>1.646636532</v>
      </c>
      <c r="D183" s="6">
        <f t="shared" ref="D183:E183" si="165">1/(2*$C$8)*C$3*1/sqrt((1+$C$17*(1-1/$C183^2))^2+1/$C$16^2*($C183-1/$C183)^2)</f>
        <v>4.551016903</v>
      </c>
      <c r="E183" s="6">
        <f t="shared" si="165"/>
        <v>9.102033805</v>
      </c>
      <c r="F183" s="6">
        <f t="shared" si="5"/>
        <v>12</v>
      </c>
    </row>
    <row r="184">
      <c r="B184" s="1">
        <v>164.0</v>
      </c>
      <c r="C184" s="6">
        <f t="shared" si="2"/>
        <v>1.656738597</v>
      </c>
      <c r="D184" s="6">
        <f t="shared" ref="D184:E184" si="166">1/(2*$C$8)*C$3*1/sqrt((1+$C$17*(1-1/$C184^2))^2+1/$C$16^2*($C184-1/$C184)^2)</f>
        <v>4.540750332</v>
      </c>
      <c r="E184" s="6">
        <f t="shared" si="166"/>
        <v>9.081500664</v>
      </c>
      <c r="F184" s="6">
        <f t="shared" si="5"/>
        <v>12</v>
      </c>
    </row>
    <row r="185">
      <c r="B185" s="1">
        <v>165.0</v>
      </c>
      <c r="C185" s="6">
        <f t="shared" si="2"/>
        <v>1.666840662</v>
      </c>
      <c r="D185" s="6">
        <f t="shared" ref="D185:E185" si="167">1/(2*$C$8)*C$3*1/sqrt((1+$C$17*(1-1/$C185^2))^2+1/$C$16^2*($C185-1/$C185)^2)</f>
        <v>4.530625256</v>
      </c>
      <c r="E185" s="6">
        <f t="shared" si="167"/>
        <v>9.061250512</v>
      </c>
      <c r="F185" s="6">
        <f t="shared" si="5"/>
        <v>12</v>
      </c>
    </row>
    <row r="186">
      <c r="B186" s="1">
        <v>166.0</v>
      </c>
      <c r="C186" s="6">
        <f t="shared" si="2"/>
        <v>1.676942726</v>
      </c>
      <c r="D186" s="6">
        <f t="shared" ref="D186:E186" si="168">1/(2*$C$8)*C$3*1/sqrt((1+$C$17*(1-1/$C186^2))^2+1/$C$16^2*($C186-1/$C186)^2)</f>
        <v>4.520637408</v>
      </c>
      <c r="E186" s="6">
        <f t="shared" si="168"/>
        <v>9.041274816</v>
      </c>
      <c r="F186" s="6">
        <f t="shared" si="5"/>
        <v>12</v>
      </c>
    </row>
    <row r="187">
      <c r="B187" s="1">
        <v>167.0</v>
      </c>
      <c r="C187" s="6">
        <f t="shared" si="2"/>
        <v>1.687044791</v>
      </c>
      <c r="D187" s="6">
        <f t="shared" ref="D187:E187" si="169">1/(2*$C$8)*C$3*1/sqrt((1+$C$17*(1-1/$C187^2))^2+1/$C$16^2*($C187-1/$C187)^2)</f>
        <v>4.510782679</v>
      </c>
      <c r="E187" s="6">
        <f t="shared" si="169"/>
        <v>9.021565358</v>
      </c>
      <c r="F187" s="6">
        <f t="shared" si="5"/>
        <v>12</v>
      </c>
    </row>
    <row r="188">
      <c r="B188" s="1">
        <v>168.0</v>
      </c>
      <c r="C188" s="6">
        <f t="shared" si="2"/>
        <v>1.697146855</v>
      </c>
      <c r="D188" s="6">
        <f t="shared" ref="D188:E188" si="170">1/(2*$C$8)*C$3*1/sqrt((1+$C$17*(1-1/$C188^2))^2+1/$C$16^2*($C188-1/$C188)^2)</f>
        <v>4.501057112</v>
      </c>
      <c r="E188" s="6">
        <f t="shared" si="170"/>
        <v>9.002114224</v>
      </c>
      <c r="F188" s="6">
        <f t="shared" si="5"/>
        <v>12</v>
      </c>
    </row>
    <row r="189">
      <c r="B189" s="1">
        <v>169.0</v>
      </c>
      <c r="C189" s="6">
        <f t="shared" si="2"/>
        <v>1.70724892</v>
      </c>
      <c r="D189" s="6">
        <f t="shared" ref="D189:E189" si="171">1/(2*$C$8)*C$3*1/sqrt((1+$C$17*(1-1/$C189^2))^2+1/$C$16^2*($C189-1/$C189)^2)</f>
        <v>4.491456894</v>
      </c>
      <c r="E189" s="6">
        <f t="shared" si="171"/>
        <v>8.982913788</v>
      </c>
      <c r="F189" s="6">
        <f t="shared" si="5"/>
        <v>12</v>
      </c>
    </row>
    <row r="190">
      <c r="B190" s="1">
        <v>170.0</v>
      </c>
      <c r="C190" s="6">
        <f t="shared" si="2"/>
        <v>1.717350985</v>
      </c>
      <c r="D190" s="6">
        <f t="shared" ref="D190:E190" si="172">1/(2*$C$8)*C$3*1/sqrt((1+$C$17*(1-1/$C190^2))^2+1/$C$16^2*($C190-1/$C190)^2)</f>
        <v>4.481978351</v>
      </c>
      <c r="E190" s="6">
        <f t="shared" si="172"/>
        <v>8.963956702</v>
      </c>
      <c r="F190" s="6">
        <f t="shared" si="5"/>
        <v>12</v>
      </c>
    </row>
    <row r="191">
      <c r="B191" s="1">
        <v>171.0</v>
      </c>
      <c r="C191" s="6">
        <f t="shared" si="2"/>
        <v>1.727453049</v>
      </c>
      <c r="D191" s="6">
        <f t="shared" ref="D191:E191" si="173">1/(2*$C$8)*C$3*1/sqrt((1+$C$17*(1-1/$C191^2))^2+1/$C$16^2*($C191-1/$C191)^2)</f>
        <v>4.472617941</v>
      </c>
      <c r="E191" s="6">
        <f t="shared" si="173"/>
        <v>8.945235881</v>
      </c>
      <c r="F191" s="6">
        <f t="shared" si="5"/>
        <v>12</v>
      </c>
    </row>
    <row r="192">
      <c r="B192" s="1">
        <v>172.0</v>
      </c>
      <c r="C192" s="6">
        <f t="shared" si="2"/>
        <v>1.737555114</v>
      </c>
      <c r="D192" s="6">
        <f t="shared" ref="D192:E192" si="174">1/(2*$C$8)*C$3*1/sqrt((1+$C$17*(1-1/$C192^2))^2+1/$C$16^2*($C192-1/$C192)^2)</f>
        <v>4.463372247</v>
      </c>
      <c r="E192" s="6">
        <f t="shared" si="174"/>
        <v>8.926744495</v>
      </c>
      <c r="F192" s="6">
        <f t="shared" si="5"/>
        <v>12</v>
      </c>
    </row>
    <row r="193">
      <c r="B193" s="1">
        <v>173.0</v>
      </c>
      <c r="C193" s="6">
        <f t="shared" si="2"/>
        <v>1.747657179</v>
      </c>
      <c r="D193" s="6">
        <f t="shared" ref="D193:E193" si="175">1/(2*$C$8)*C$3*1/sqrt((1+$C$17*(1-1/$C193^2))^2+1/$C$16^2*($C193-1/$C193)^2)</f>
        <v>4.454237978</v>
      </c>
      <c r="E193" s="6">
        <f t="shared" si="175"/>
        <v>8.908475955</v>
      </c>
      <c r="F193" s="6">
        <f t="shared" si="5"/>
        <v>12</v>
      </c>
    </row>
    <row r="194">
      <c r="B194" s="1">
        <v>174.0</v>
      </c>
      <c r="C194" s="6">
        <f t="shared" si="2"/>
        <v>1.757759243</v>
      </c>
      <c r="D194" s="6">
        <f t="shared" ref="D194:E194" si="176">1/(2*$C$8)*C$3*1/sqrt((1+$C$17*(1-1/$C194^2))^2+1/$C$16^2*($C194-1/$C194)^2)</f>
        <v>4.445211953</v>
      </c>
      <c r="E194" s="6">
        <f t="shared" si="176"/>
        <v>8.890423906</v>
      </c>
      <c r="F194" s="6">
        <f t="shared" si="5"/>
        <v>12</v>
      </c>
    </row>
    <row r="195">
      <c r="B195" s="1">
        <v>175.0</v>
      </c>
      <c r="C195" s="6">
        <f t="shared" si="2"/>
        <v>1.767861308</v>
      </c>
      <c r="D195" s="6">
        <f t="shared" ref="D195:E195" si="177">1/(2*$C$8)*C$3*1/sqrt((1+$C$17*(1-1/$C195^2))^2+1/$C$16^2*($C195-1/$C195)^2)</f>
        <v>4.436291107</v>
      </c>
      <c r="E195" s="6">
        <f t="shared" si="177"/>
        <v>8.872582214</v>
      </c>
      <c r="F195" s="6">
        <f t="shared" si="5"/>
        <v>12</v>
      </c>
    </row>
    <row r="196">
      <c r="B196" s="1">
        <v>176.0</v>
      </c>
      <c r="C196" s="6">
        <f t="shared" si="2"/>
        <v>1.777963372</v>
      </c>
      <c r="D196" s="6">
        <f t="shared" ref="D196:E196" si="178">1/(2*$C$8)*C$3*1/sqrt((1+$C$17*(1-1/$C196^2))^2+1/$C$16^2*($C196-1/$C196)^2)</f>
        <v>4.427472481</v>
      </c>
      <c r="E196" s="6">
        <f t="shared" si="178"/>
        <v>8.854944961</v>
      </c>
      <c r="F196" s="6">
        <f t="shared" si="5"/>
        <v>12</v>
      </c>
    </row>
    <row r="197">
      <c r="B197" s="1">
        <v>177.0</v>
      </c>
      <c r="C197" s="6">
        <f t="shared" si="2"/>
        <v>1.788065437</v>
      </c>
      <c r="D197" s="6">
        <f t="shared" ref="D197:E197" si="179">1/(2*$C$8)*C$3*1/sqrt((1+$C$17*(1-1/$C197^2))^2+1/$C$16^2*($C197-1/$C197)^2)</f>
        <v>4.418753216</v>
      </c>
      <c r="E197" s="6">
        <f t="shared" si="179"/>
        <v>8.837506431</v>
      </c>
      <c r="F197" s="6">
        <f t="shared" si="5"/>
        <v>12</v>
      </c>
    </row>
    <row r="198">
      <c r="B198" s="1">
        <v>178.0</v>
      </c>
      <c r="C198" s="6">
        <f t="shared" si="2"/>
        <v>1.798167502</v>
      </c>
      <c r="D198" s="6">
        <f t="shared" ref="D198:E198" si="180">1/(2*$C$8)*C$3*1/sqrt((1+$C$17*(1-1/$C198^2))^2+1/$C$16^2*($C198-1/$C198)^2)</f>
        <v>4.410130553</v>
      </c>
      <c r="E198" s="6">
        <f t="shared" si="180"/>
        <v>8.820261106</v>
      </c>
      <c r="F198" s="6">
        <f t="shared" si="5"/>
        <v>12</v>
      </c>
    </row>
    <row r="199">
      <c r="B199" s="1">
        <v>179.0</v>
      </c>
      <c r="C199" s="6">
        <f t="shared" si="2"/>
        <v>1.808269566</v>
      </c>
      <c r="D199" s="6">
        <f t="shared" ref="D199:E199" si="181">1/(2*$C$8)*C$3*1/sqrt((1+$C$17*(1-1/$C199^2))^2+1/$C$16^2*($C199-1/$C199)^2)</f>
        <v>4.401601828</v>
      </c>
      <c r="E199" s="6">
        <f t="shared" si="181"/>
        <v>8.803203655</v>
      </c>
      <c r="F199" s="6">
        <f t="shared" si="5"/>
        <v>12</v>
      </c>
    </row>
    <row r="200">
      <c r="B200" s="1">
        <v>180.0</v>
      </c>
      <c r="C200" s="6">
        <f t="shared" si="2"/>
        <v>1.818371631</v>
      </c>
      <c r="D200" s="6">
        <f t="shared" ref="D200:E200" si="182">1/(2*$C$8)*C$3*1/sqrt((1+$C$17*(1-1/$C200^2))^2+1/$C$16^2*($C200-1/$C200)^2)</f>
        <v>4.393164465</v>
      </c>
      <c r="E200" s="6">
        <f t="shared" si="182"/>
        <v>8.78632893</v>
      </c>
      <c r="F200" s="6">
        <f t="shared" si="5"/>
        <v>12</v>
      </c>
    </row>
    <row r="201">
      <c r="B201" s="1">
        <v>181.0</v>
      </c>
      <c r="C201" s="6">
        <f t="shared" si="2"/>
        <v>1.828473696</v>
      </c>
      <c r="D201" s="6">
        <f t="shared" ref="D201:E201" si="183">1/(2*$C$8)*C$3*1/sqrt((1+$C$17*(1-1/$C201^2))^2+1/$C$16^2*($C201-1/$C201)^2)</f>
        <v>4.384815978</v>
      </c>
      <c r="E201" s="6">
        <f t="shared" si="183"/>
        <v>8.769631955</v>
      </c>
      <c r="F201" s="6">
        <f t="shared" si="5"/>
        <v>12</v>
      </c>
    </row>
    <row r="202">
      <c r="B202" s="1">
        <v>182.0</v>
      </c>
      <c r="C202" s="6">
        <f t="shared" si="2"/>
        <v>1.83857576</v>
      </c>
      <c r="D202" s="6">
        <f t="shared" ref="D202:E202" si="184">1/(2*$C$8)*C$3*1/sqrt((1+$C$17*(1-1/$C202^2))^2+1/$C$16^2*($C202-1/$C202)^2)</f>
        <v>4.37655396</v>
      </c>
      <c r="E202" s="6">
        <f t="shared" si="184"/>
        <v>8.753107921</v>
      </c>
      <c r="F202" s="6">
        <f t="shared" si="5"/>
        <v>12</v>
      </c>
    </row>
    <row r="203">
      <c r="B203" s="1">
        <v>183.0</v>
      </c>
      <c r="C203" s="6">
        <f t="shared" si="2"/>
        <v>1.848677825</v>
      </c>
      <c r="D203" s="6">
        <f t="shared" ref="D203:E203" si="185">1/(2*$C$8)*C$3*1/sqrt((1+$C$17*(1-1/$C203^2))^2+1/$C$16^2*($C203-1/$C203)^2)</f>
        <v>4.368376089</v>
      </c>
      <c r="E203" s="6">
        <f t="shared" si="185"/>
        <v>8.736752178</v>
      </c>
      <c r="F203" s="6">
        <f t="shared" si="5"/>
        <v>12</v>
      </c>
    </row>
    <row r="204">
      <c r="B204" s="1">
        <v>184.0</v>
      </c>
      <c r="C204" s="6">
        <f t="shared" si="2"/>
        <v>1.858779889</v>
      </c>
      <c r="D204" s="6">
        <f t="shared" ref="D204:E204" si="186">1/(2*$C$8)*C$3*1/sqrt((1+$C$17*(1-1/$C204^2))^2+1/$C$16^2*($C204-1/$C204)^2)</f>
        <v>4.360280116</v>
      </c>
      <c r="E204" s="6">
        <f t="shared" si="186"/>
        <v>8.720560233</v>
      </c>
      <c r="F204" s="6">
        <f t="shared" si="5"/>
        <v>12</v>
      </c>
    </row>
    <row r="205">
      <c r="B205" s="1">
        <v>185.0</v>
      </c>
      <c r="C205" s="6">
        <f t="shared" si="2"/>
        <v>1.868881954</v>
      </c>
      <c r="D205" s="6">
        <f t="shared" ref="D205:E205" si="187">1/(2*$C$8)*C$3*1/sqrt((1+$C$17*(1-1/$C205^2))^2+1/$C$16^2*($C205-1/$C205)^2)</f>
        <v>4.352263868</v>
      </c>
      <c r="E205" s="6">
        <f t="shared" si="187"/>
        <v>8.704527737</v>
      </c>
      <c r="F205" s="6">
        <f t="shared" si="5"/>
        <v>12</v>
      </c>
    </row>
    <row r="206">
      <c r="B206" s="1">
        <v>186.0</v>
      </c>
      <c r="C206" s="6">
        <f t="shared" si="2"/>
        <v>1.878984019</v>
      </c>
      <c r="D206" s="6">
        <f t="shared" ref="D206:E206" si="188">1/(2*$C$8)*C$3*1/sqrt((1+$C$17*(1-1/$C206^2))^2+1/$C$16^2*($C206-1/$C206)^2)</f>
        <v>4.344325243</v>
      </c>
      <c r="E206" s="6">
        <f t="shared" si="188"/>
        <v>8.688650486</v>
      </c>
      <c r="F206" s="6">
        <f t="shared" si="5"/>
        <v>12</v>
      </c>
    </row>
    <row r="207">
      <c r="B207" s="1">
        <v>187.0</v>
      </c>
      <c r="C207" s="6">
        <f t="shared" si="2"/>
        <v>1.889086083</v>
      </c>
      <c r="D207" s="6">
        <f t="shared" ref="D207:E207" si="189">1/(2*$C$8)*C$3*1/sqrt((1+$C$17*(1-1/$C207^2))^2+1/$C$16^2*($C207-1/$C207)^2)</f>
        <v>4.336462206</v>
      </c>
      <c r="E207" s="6">
        <f t="shared" si="189"/>
        <v>8.672924411</v>
      </c>
      <c r="F207" s="6">
        <f t="shared" si="5"/>
        <v>12</v>
      </c>
    </row>
    <row r="208">
      <c r="B208" s="1">
        <v>188.0</v>
      </c>
      <c r="C208" s="6">
        <f t="shared" si="2"/>
        <v>1.899188148</v>
      </c>
      <c r="D208" s="6">
        <f t="shared" ref="D208:E208" si="190">1/(2*$C$8)*C$3*1/sqrt((1+$C$17*(1-1/$C208^2))^2+1/$C$16^2*($C208-1/$C208)^2)</f>
        <v>4.328672789</v>
      </c>
      <c r="E208" s="6">
        <f t="shared" si="190"/>
        <v>8.657345577</v>
      </c>
      <c r="F208" s="6">
        <f t="shared" si="5"/>
        <v>12</v>
      </c>
    </row>
    <row r="209">
      <c r="B209" s="1">
        <v>189.0</v>
      </c>
      <c r="C209" s="6">
        <f t="shared" si="2"/>
        <v>1.909290212</v>
      </c>
      <c r="D209" s="6">
        <f t="shared" ref="D209:E209" si="191">1/(2*$C$8)*C$3*1/sqrt((1+$C$17*(1-1/$C209^2))^2+1/$C$16^2*($C209-1/$C209)^2)</f>
        <v>4.320955086</v>
      </c>
      <c r="E209" s="6">
        <f t="shared" si="191"/>
        <v>8.641910173</v>
      </c>
      <c r="F209" s="6">
        <f t="shared" si="5"/>
        <v>12</v>
      </c>
    </row>
    <row r="210">
      <c r="B210" s="1">
        <v>190.0</v>
      </c>
      <c r="C210" s="6">
        <f t="shared" si="2"/>
        <v>1.919392277</v>
      </c>
      <c r="D210" s="6">
        <f t="shared" ref="D210:E210" si="192">1/(2*$C$8)*C$3*1/sqrt((1+$C$17*(1-1/$C210^2))^2+1/$C$16^2*($C210-1/$C210)^2)</f>
        <v>4.313307255</v>
      </c>
      <c r="E210" s="6">
        <f t="shared" si="192"/>
        <v>8.62661451</v>
      </c>
      <c r="F210" s="6">
        <f t="shared" si="5"/>
        <v>12</v>
      </c>
    </row>
    <row r="211">
      <c r="B211" s="1">
        <v>191.0</v>
      </c>
      <c r="C211" s="6">
        <f t="shared" si="2"/>
        <v>1.929494342</v>
      </c>
      <c r="D211" s="6">
        <f t="shared" ref="D211:E211" si="193">1/(2*$C$8)*C$3*1/sqrt((1+$C$17*(1-1/$C211^2))^2+1/$C$16^2*($C211-1/$C211)^2)</f>
        <v>4.305727509</v>
      </c>
      <c r="E211" s="6">
        <f t="shared" si="193"/>
        <v>8.611455019</v>
      </c>
      <c r="F211" s="6">
        <f t="shared" si="5"/>
        <v>12</v>
      </c>
    </row>
    <row r="212">
      <c r="B212" s="1">
        <v>192.0</v>
      </c>
      <c r="C212" s="6">
        <f t="shared" si="2"/>
        <v>1.939596406</v>
      </c>
      <c r="D212" s="6">
        <f t="shared" ref="D212:E212" si="194">1/(2*$C$8)*C$3*1/sqrt((1+$C$17*(1-1/$C212^2))^2+1/$C$16^2*($C212-1/$C212)^2)</f>
        <v>4.29821412</v>
      </c>
      <c r="E212" s="6">
        <f t="shared" si="194"/>
        <v>8.59642824</v>
      </c>
      <c r="F212" s="6">
        <f t="shared" si="5"/>
        <v>12</v>
      </c>
    </row>
    <row r="213">
      <c r="B213" s="1">
        <v>193.0</v>
      </c>
      <c r="C213" s="6">
        <f t="shared" si="2"/>
        <v>1.949698471</v>
      </c>
      <c r="D213" s="6">
        <f t="shared" ref="D213:E213" si="195">1/(2*$C$8)*C$3*1/sqrt((1+$C$17*(1-1/$C213^2))^2+1/$C$16^2*($C213-1/$C213)^2)</f>
        <v>4.290765412</v>
      </c>
      <c r="E213" s="6">
        <f t="shared" si="195"/>
        <v>8.581530824</v>
      </c>
      <c r="F213" s="6">
        <f t="shared" si="5"/>
        <v>12</v>
      </c>
    </row>
    <row r="214">
      <c r="B214" s="1">
        <v>194.0</v>
      </c>
      <c r="C214" s="6">
        <f t="shared" si="2"/>
        <v>1.959800536</v>
      </c>
      <c r="D214" s="6">
        <f t="shared" ref="D214:E214" si="196">1/(2*$C$8)*C$3*1/sqrt((1+$C$17*(1-1/$C214^2))^2+1/$C$16^2*($C214-1/$C214)^2)</f>
        <v>4.283379764</v>
      </c>
      <c r="E214" s="6">
        <f t="shared" si="196"/>
        <v>8.566759528</v>
      </c>
      <c r="F214" s="6">
        <f t="shared" si="5"/>
        <v>12</v>
      </c>
    </row>
    <row r="215">
      <c r="B215" s="1">
        <v>195.0</v>
      </c>
      <c r="C215" s="6">
        <f t="shared" si="2"/>
        <v>1.9699026</v>
      </c>
      <c r="D215" s="6">
        <f t="shared" ref="D215:E215" si="197">1/(2*$C$8)*C$3*1/sqrt((1+$C$17*(1-1/$C215^2))^2+1/$C$16^2*($C215-1/$C215)^2)</f>
        <v>4.276055604</v>
      </c>
      <c r="E215" s="6">
        <f t="shared" si="197"/>
        <v>8.552111207</v>
      </c>
      <c r="F215" s="6">
        <f t="shared" si="5"/>
        <v>12</v>
      </c>
    </row>
    <row r="216">
      <c r="B216" s="1">
        <v>196.0</v>
      </c>
      <c r="C216" s="6">
        <f t="shared" si="2"/>
        <v>1.980004665</v>
      </c>
      <c r="D216" s="6">
        <f t="shared" ref="D216:E216" si="198">1/(2*$C$8)*C$3*1/sqrt((1+$C$17*(1-1/$C216^2))^2+1/$C$16^2*($C216-1/$C216)^2)</f>
        <v>4.268791408</v>
      </c>
      <c r="E216" s="6">
        <f t="shared" si="198"/>
        <v>8.537582816</v>
      </c>
      <c r="F216" s="6">
        <f t="shared" si="5"/>
        <v>12</v>
      </c>
    </row>
    <row r="217">
      <c r="B217" s="1">
        <v>197.0</v>
      </c>
      <c r="C217" s="6">
        <f t="shared" si="2"/>
        <v>1.990106729</v>
      </c>
      <c r="D217" s="6">
        <f t="shared" ref="D217:E217" si="199">1/(2*$C$8)*C$3*1/sqrt((1+$C$17*(1-1/$C217^2))^2+1/$C$16^2*($C217-1/$C217)^2)</f>
        <v>4.261585701</v>
      </c>
      <c r="E217" s="6">
        <f t="shared" si="199"/>
        <v>8.523171402</v>
      </c>
      <c r="F217" s="6">
        <f t="shared" si="5"/>
        <v>12</v>
      </c>
    </row>
    <row r="218">
      <c r="B218" s="1">
        <v>198.0</v>
      </c>
      <c r="C218" s="6">
        <f t="shared" si="2"/>
        <v>2.000208794</v>
      </c>
      <c r="D218" s="6">
        <f t="shared" ref="D218:E218" si="200">1/(2*$C$8)*C$3*1/sqrt((1+$C$17*(1-1/$C218^2))^2+1/$C$16^2*($C218-1/$C218)^2)</f>
        <v>4.254437052</v>
      </c>
      <c r="E218" s="6">
        <f t="shared" si="200"/>
        <v>8.508874104</v>
      </c>
      <c r="F218" s="6">
        <f t="shared" si="5"/>
        <v>12</v>
      </c>
    </row>
    <row r="219">
      <c r="B219" s="1">
        <v>199.0</v>
      </c>
      <c r="C219" s="6">
        <f t="shared" si="2"/>
        <v>2.010310859</v>
      </c>
      <c r="D219" s="6">
        <f t="shared" ref="D219:E219" si="201">1/(2*$C$8)*C$3*1/sqrt((1+$C$17*(1-1/$C219^2))^2+1/$C$16^2*($C219-1/$C219)^2)</f>
        <v>4.247344073</v>
      </c>
      <c r="E219" s="6">
        <f t="shared" si="201"/>
        <v>8.494688147</v>
      </c>
      <c r="F219" s="6">
        <f t="shared" si="5"/>
        <v>12</v>
      </c>
    </row>
    <row r="220">
      <c r="B220" s="1">
        <v>200.0</v>
      </c>
      <c r="C220" s="6">
        <f t="shared" si="2"/>
        <v>2.020412923</v>
      </c>
      <c r="D220" s="6">
        <f t="shared" ref="D220:E220" si="202">1/(2*$C$8)*C$3*1/sqrt((1+$C$17*(1-1/$C220^2))^2+1/$C$16^2*($C220-1/$C220)^2)</f>
        <v>4.24030542</v>
      </c>
      <c r="E220" s="6">
        <f t="shared" si="202"/>
        <v>8.480610841</v>
      </c>
      <c r="F220" s="6">
        <f t="shared" si="5"/>
        <v>12</v>
      </c>
    </row>
    <row r="221">
      <c r="B221" s="1">
        <v>201.0</v>
      </c>
      <c r="C221" s="6">
        <f t="shared" si="2"/>
        <v>2.030514988</v>
      </c>
      <c r="D221" s="6">
        <f t="shared" ref="D221:E221" si="203">1/(2*$C$8)*C$3*1/sqrt((1+$C$17*(1-1/$C221^2))^2+1/$C$16^2*($C221-1/$C221)^2)</f>
        <v>4.233319788</v>
      </c>
      <c r="E221" s="6">
        <f t="shared" si="203"/>
        <v>8.466639576</v>
      </c>
      <c r="F221" s="6">
        <f t="shared" si="5"/>
        <v>12</v>
      </c>
    </row>
  </sheetData>
  <drawing r:id="rId1"/>
</worksheet>
</file>